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8475" windowHeight="6090" tabRatio="591" activeTab="2"/>
  </bookViews>
  <sheets>
    <sheet name="DPA UMKM" sheetId="1" r:id="rId1"/>
    <sheet name="BAK SAMPAH" sheetId="2" r:id="rId2"/>
    <sheet name="SAPI " sheetId="3" r:id="rId3"/>
  </sheets>
  <definedNames/>
  <calcPr fullCalcOnLoad="1"/>
</workbook>
</file>

<file path=xl/sharedStrings.xml><?xml version="1.0" encoding="utf-8"?>
<sst xmlns="http://schemas.openxmlformats.org/spreadsheetml/2006/main" count="649" uniqueCount="240">
  <si>
    <t>DOKUMEN PELAKSANAAN ANGGARAN</t>
  </si>
  <si>
    <t>SATUAN KERJA PERANGKAT DAERAH</t>
  </si>
  <si>
    <t>BELANJA LANGSUNG</t>
  </si>
  <si>
    <t>DOKUMEN PEAKSANAAN ANGGARAN</t>
  </si>
  <si>
    <t>KABUPATEN WONOSOBO</t>
  </si>
  <si>
    <t>Organisasi</t>
  </si>
  <si>
    <t>Progam</t>
  </si>
  <si>
    <t>1.20</t>
  </si>
  <si>
    <t xml:space="preserve">Kegiatan </t>
  </si>
  <si>
    <t>Waktu Peaksanaan</t>
  </si>
  <si>
    <t>Lokasi Kegiatan</t>
  </si>
  <si>
    <t>: KECAMATAN KERTEK</t>
  </si>
  <si>
    <t>Sumber Dana</t>
  </si>
  <si>
    <t>Indikator &amp; Tolok Ukur Kinerja Belanja Langsung</t>
  </si>
  <si>
    <t>Indikator</t>
  </si>
  <si>
    <t>Tolok Ukur Kinerja</t>
  </si>
  <si>
    <t>Capaian</t>
  </si>
  <si>
    <t>Masukan</t>
  </si>
  <si>
    <t>Keluaran</t>
  </si>
  <si>
    <t>Hasil</t>
  </si>
  <si>
    <t>Dana</t>
  </si>
  <si>
    <t>NOMOR DPA SKPD</t>
  </si>
  <si>
    <t>Target Kinerja</t>
  </si>
  <si>
    <t>Progam dan Per Kegiatan Satuan Kerja Perangkat Daerah</t>
  </si>
  <si>
    <t>Kode Rekening</t>
  </si>
  <si>
    <t>Uraian</t>
  </si>
  <si>
    <t>Rincian Penghitungan</t>
  </si>
  <si>
    <t>Volume</t>
  </si>
  <si>
    <t>Satuan</t>
  </si>
  <si>
    <t>Harga Satuan</t>
  </si>
  <si>
    <t>Jumlah</t>
  </si>
  <si>
    <t>(Rp.)</t>
  </si>
  <si>
    <t>6 (3x5)</t>
  </si>
  <si>
    <t>FORMULIR DPA</t>
  </si>
  <si>
    <t xml:space="preserve"> SKPD.2.2.1</t>
  </si>
  <si>
    <t>Belanja Alat Tulis Kantor</t>
  </si>
  <si>
    <t>Kertas HVS 70 GRAM</t>
  </si>
  <si>
    <t>Tinta Printer</t>
  </si>
  <si>
    <t>Rim</t>
  </si>
  <si>
    <t>Botol</t>
  </si>
  <si>
    <t>Bh</t>
  </si>
  <si>
    <t>Belanja Makanan dan Minuman</t>
  </si>
  <si>
    <t>JUMLAH</t>
  </si>
  <si>
    <t>Triwulan I</t>
  </si>
  <si>
    <t>Triwulan II</t>
  </si>
  <si>
    <t>Triwulan III</t>
  </si>
  <si>
    <t>Triwulan IV</t>
  </si>
  <si>
    <t>Rp</t>
  </si>
  <si>
    <t>Rp.</t>
  </si>
  <si>
    <t>CAMAT KERTEK</t>
  </si>
  <si>
    <t>PENGESAHAN PARAF TIM PENILITI BELANJA LANGSUNG</t>
  </si>
  <si>
    <t>………………</t>
  </si>
  <si>
    <t>Pejabat Pengelola Keuangan Daerah</t>
  </si>
  <si>
    <t>Belanja Bahan Pakai Habis</t>
  </si>
  <si>
    <t>Belanja Jasa Kantor</t>
  </si>
  <si>
    <t>Belanja Cetak dan Penggandaan</t>
  </si>
  <si>
    <t>Belanja Makanan dan Minuman Jamuan</t>
  </si>
  <si>
    <t>peserta/panitia</t>
  </si>
  <si>
    <t>BAPPEDA</t>
  </si>
  <si>
    <t>KECAMATAN KERTEK</t>
  </si>
  <si>
    <t>Mengesahkan:</t>
  </si>
  <si>
    <t>……………….</t>
  </si>
  <si>
    <t>meter</t>
  </si>
  <si>
    <t>lbr</t>
  </si>
  <si>
    <t>Stop Map plastik</t>
  </si>
  <si>
    <t>Rincian Penarikan Dana Pertriwulan</t>
  </si>
  <si>
    <t>Paraf Tim Peneliti</t>
  </si>
  <si>
    <t>Bolpoin pantel</t>
  </si>
  <si>
    <t>bk</t>
  </si>
  <si>
    <t>Pembina</t>
  </si>
  <si>
    <t>NIP. 19640505 198603 1 028</t>
  </si>
  <si>
    <t>BANDRIYO, SP.</t>
  </si>
  <si>
    <t>09</t>
  </si>
  <si>
    <t>Belanja Barang dan Jasa</t>
  </si>
  <si>
    <t xml:space="preserve">BELANJA </t>
  </si>
  <si>
    <t>Stop Map Kertas</t>
  </si>
  <si>
    <t xml:space="preserve">Block note </t>
  </si>
  <si>
    <t>Bolpoint  pilot</t>
  </si>
  <si>
    <t>Buku folio bergaris</t>
  </si>
  <si>
    <t>Isi stlapes besar</t>
  </si>
  <si>
    <t>isi Hiedmacine kecil</t>
  </si>
  <si>
    <t>Blinder Clips</t>
  </si>
  <si>
    <t>Cetak foto</t>
  </si>
  <si>
    <t>Urusan Pemerintahan</t>
  </si>
  <si>
    <t>Foto Copy</t>
  </si>
  <si>
    <t>: 2.11</t>
  </si>
  <si>
    <t>: 2.11.4.01.06</t>
  </si>
  <si>
    <t>: 2.11.4.01.06.16</t>
  </si>
  <si>
    <t>: 2.11.4.01.06.16.06</t>
  </si>
  <si>
    <t>Urusan Wajib Bukan Pelayanan Dasar Koperasi, Usaha Kecil dan Menengah</t>
  </si>
  <si>
    <t>Penyelenggaraan Pelatihan Kewirausahaan</t>
  </si>
  <si>
    <t>Kelompok Sasaran Kegiatan : Masyarakat  Kecamatan Kertek</t>
  </si>
  <si>
    <t>1 Tahun</t>
  </si>
  <si>
    <t>Terpenuhi</t>
  </si>
  <si>
    <t>Terfasilitasinya Kegiatan di Desa dan Kecamatan</t>
  </si>
  <si>
    <t>Progam Pengembangan Kewirausahaan dan Keunggulan Kompetitif Usaha Kecil Menengah</t>
  </si>
  <si>
    <t>BPPKAD</t>
  </si>
  <si>
    <t>: SRI WAHYUNINGSIH, S.IP.</t>
  </si>
  <si>
    <t>: LUTVI LENYANTI, S.Si. MSc</t>
  </si>
  <si>
    <t>: NILAWATI DYAH P, SE. M.Acc</t>
  </si>
  <si>
    <t>Drs. KRISTIJADI, M.Si</t>
  </si>
  <si>
    <t>Pembina Utama Muda</t>
  </si>
  <si>
    <t>NIP. 19681226 199403 1 005</t>
  </si>
  <si>
    <t>Belanja Dekorasi,Dokumentasi/Publikasi</t>
  </si>
  <si>
    <t>Belanja Jasa Tenaga ahli/ Instruktur/Narasumber</t>
  </si>
  <si>
    <t>Belanja Penggandaan/Foto copy</t>
  </si>
  <si>
    <t>TAHUN ANGGARAN 2018</t>
  </si>
  <si>
    <t>: 2018</t>
  </si>
  <si>
    <t>: APBD Kab. Wonosobo Tahun Anggaran 2018</t>
  </si>
  <si>
    <t>Rp. 60.000.000</t>
  </si>
  <si>
    <t>Wonosobo,     Januari  2018</t>
  </si>
  <si>
    <t xml:space="preserve">peserta 5x21 = </t>
  </si>
  <si>
    <t>panitia          =</t>
  </si>
  <si>
    <t>narasumber   =</t>
  </si>
  <si>
    <t>Sertifikat Pelatihan</t>
  </si>
  <si>
    <t>Belanja uang saku kegiatan/ rapat &amp; Monev</t>
  </si>
  <si>
    <t>Belanja Sewa Sarana Mobilitas</t>
  </si>
  <si>
    <t>Belanja sewa sarana mobilitas darat</t>
  </si>
  <si>
    <t>Sewa Bus Studi Banding 2 Bus x 1 hari</t>
  </si>
  <si>
    <t>Fasilitasi Pengembangan Kelompok ternak Sapi</t>
  </si>
  <si>
    <t>Tercapainya Peningkatan Produksi Hasil Peternakan</t>
  </si>
  <si>
    <t>Sosialisasi dan Pembinaan Kelompok Penerima Kegiatan</t>
  </si>
  <si>
    <t>Pengadaan Ternak Sapi Jantan ( Bakalan digemukkan)</t>
  </si>
  <si>
    <t>Rp. 200.000.000</t>
  </si>
  <si>
    <t>Kelompok Sasaran Kegiatan : Kelompok Tani Joyo Binangun Kelurahan Wringinanom  Kecamatan Kertek</t>
  </si>
  <si>
    <t>BELANJA PEGAWAI</t>
  </si>
  <si>
    <t>Honorarium PNS</t>
  </si>
  <si>
    <t>Honorarium Panitia Pelaksana Kegiatan</t>
  </si>
  <si>
    <t xml:space="preserve">Belanja Materai   </t>
  </si>
  <si>
    <t>Belanja Perjalanan Dinas</t>
  </si>
  <si>
    <t>BELANJA BARANG DAN JASA</t>
  </si>
  <si>
    <t>10 Ekor sapi jantan</t>
  </si>
  <si>
    <t>: 3.03</t>
  </si>
  <si>
    <t>Urusan Pilihan Pertanian</t>
  </si>
  <si>
    <t>: 3.03.4.01.06</t>
  </si>
  <si>
    <t>: 3.03.4.01.06.22</t>
  </si>
  <si>
    <t>: 3.03.4.01.06.22.15</t>
  </si>
  <si>
    <t>Progam Peningkatan Produksi Hasil Peternakan</t>
  </si>
  <si>
    <t>: 2.05</t>
  </si>
  <si>
    <t>Urusan Wajib Bukan Pelayanan dasar Lingkungan Hidup</t>
  </si>
  <si>
    <t>: 2.05.4.01.06</t>
  </si>
  <si>
    <t>: 2.05.4.01.006.15</t>
  </si>
  <si>
    <t>: 2.05.4.01.006.15.02</t>
  </si>
  <si>
    <t>Progam Pengembangan Kinerja Pengelolaan Persampahan</t>
  </si>
  <si>
    <t>Penyediaan Prasarana dan sarana Pengelolaan Persampahan</t>
  </si>
  <si>
    <t>Rp. 10.000.000</t>
  </si>
  <si>
    <t>Terpenuhinya Prasarana Persampahan Kecamatan Tahun 2018</t>
  </si>
  <si>
    <t>Kelompok Sasaran Kegiatan : Lingkungan  Kecamatan Kertek</t>
  </si>
  <si>
    <t>Belanja Bahan dan Alat Perlengkapan Kegiatan</t>
  </si>
  <si>
    <t>Gerobak Sorong</t>
  </si>
  <si>
    <t>Sekop</t>
  </si>
  <si>
    <t>Sepatu Boot</t>
  </si>
  <si>
    <t>pasang</t>
  </si>
  <si>
    <t>Bak Pemilahan sampah</t>
  </si>
  <si>
    <t>Sarung Tangan</t>
  </si>
  <si>
    <t xml:space="preserve">Sapu Lidi </t>
  </si>
  <si>
    <t>Engkrak Plastik</t>
  </si>
  <si>
    <t>5</t>
  </si>
  <si>
    <t>2</t>
  </si>
  <si>
    <t>1</t>
  </si>
  <si>
    <t>Belanja Pegawai</t>
  </si>
  <si>
    <t>01</t>
  </si>
  <si>
    <t>Paket</t>
  </si>
  <si>
    <t>Biaya Umum</t>
  </si>
  <si>
    <t>Honor</t>
  </si>
  <si>
    <t>PA</t>
  </si>
  <si>
    <t>PPK</t>
  </si>
  <si>
    <t>PPTK</t>
  </si>
  <si>
    <t>BENDH</t>
  </si>
  <si>
    <t>ATK</t>
  </si>
  <si>
    <t>02</t>
  </si>
  <si>
    <t>Belanja Bahan / Material</t>
  </si>
  <si>
    <t>10</t>
  </si>
  <si>
    <t>04</t>
  </si>
  <si>
    <t>Belanja Perangko,Materai dan Benda Pos Lainnya</t>
  </si>
  <si>
    <t>11</t>
  </si>
  <si>
    <t>Cetak Foto kegiatan</t>
  </si>
  <si>
    <t>06</t>
  </si>
  <si>
    <t>13</t>
  </si>
  <si>
    <t>Honorarium Kepanitiaan</t>
  </si>
  <si>
    <t>Ketua</t>
  </si>
  <si>
    <t>Sekretaris</t>
  </si>
  <si>
    <t>ok</t>
  </si>
  <si>
    <t>03</t>
  </si>
  <si>
    <t>16</t>
  </si>
  <si>
    <t>08</t>
  </si>
  <si>
    <t>05</t>
  </si>
  <si>
    <t>15</t>
  </si>
  <si>
    <t>Belanja Perjalanan Dinas Luar Daerah</t>
  </si>
  <si>
    <t>cru bus</t>
  </si>
  <si>
    <t>PPHP</t>
  </si>
  <si>
    <t>Anggota</t>
  </si>
  <si>
    <t>Honorarium PPHP</t>
  </si>
  <si>
    <t>Belanja Perjalanan Dinas Dalam Daerah</t>
  </si>
  <si>
    <t>Belanja Hibah Barang atau Jasa kepada Masyarakat / Pihak Ketiga</t>
  </si>
  <si>
    <t>Belanja barang yang akan diserahkan kepada masyarakat / pihak ketiga</t>
  </si>
  <si>
    <t>1. Bantuan Ternak sapi Kelompok Tani Joyo Binangun Kel. Wringinanom Kec. Kertek</t>
  </si>
  <si>
    <t>2. Biaya Umum</t>
  </si>
  <si>
    <t>Terpenuhinya Model UMKM di Kecamatan kertek</t>
  </si>
  <si>
    <t>Honorarium Kepanitiaan  ( Tim )</t>
  </si>
  <si>
    <t>Benner  ( 4x2)</t>
  </si>
  <si>
    <t>Narasumber  ( 5 org x 1 kali )</t>
  </si>
  <si>
    <t>Peserta Pelatihan  (105 org x 1 kali )</t>
  </si>
  <si>
    <t>Peserta Studi Lapangan ke UMKM Model  ( 125 org x 1 kali )</t>
  </si>
  <si>
    <t>Snack keg.Pelatihan ( 125 org x 1 kali )</t>
  </si>
  <si>
    <t>Makan keg. Pelatihan ( 125 org x 1 kali )</t>
  </si>
  <si>
    <t>Terlaksananya Pelatihan dan Study Lapangan Pelaku UMKM Kecamatan Tahun 2018</t>
  </si>
  <si>
    <t>Snack keg. Study Lapangan ( 128 org x 2 kali )</t>
  </si>
  <si>
    <t>Makan keg. Study Lapangan ( 128 org x 2 kali )</t>
  </si>
  <si>
    <t>Gol III  ( 2 org x 2 kali )</t>
  </si>
  <si>
    <t>Gol II  ( 2 org x 2 kali )</t>
  </si>
  <si>
    <t>Meningkatnya Produksi Hasil Peternakan</t>
  </si>
  <si>
    <t>Belanja Barang atau Jasa yang akan diserahkan kepada masyarakat / pihak ketiga</t>
  </si>
  <si>
    <t>Ketua ( 1 org x 1 bln )</t>
  </si>
  <si>
    <t>Honor PPTK  ( 1 org x 1 bln )</t>
  </si>
  <si>
    <t>Honor Bendahara ( 1 org x 1 bln )</t>
  </si>
  <si>
    <t>Sekretaris  ( 1 org x 1 bln )</t>
  </si>
  <si>
    <t>Anggota  ( 13 org x 1 bln )</t>
  </si>
  <si>
    <t>Honor Bendahara  ( 1 org x 1 bln )</t>
  </si>
  <si>
    <t>Gol II  (2 org x 3 kali )</t>
  </si>
  <si>
    <t>Gol III  ( 2 org x 1 kali )</t>
  </si>
  <si>
    <t>Gol II  ( 2 org x 1 kali )</t>
  </si>
  <si>
    <t>Pesentase Penanganan Sampah</t>
  </si>
  <si>
    <t>Meningkatnya Penanganan Persampahan</t>
  </si>
  <si>
    <t>Snack Sos dan Pembinaan  ( 33 org x 3 kali )</t>
  </si>
  <si>
    <t>Makan Sos dan Pembinaan  ( 33 org x 3 kali )</t>
  </si>
  <si>
    <t xml:space="preserve">Flash disk 16 GB </t>
  </si>
  <si>
    <t>Perforator sedang</t>
  </si>
  <si>
    <t>Ordner folio</t>
  </si>
  <si>
    <t>Clips 3/4</t>
  </si>
  <si>
    <t>Honor PA  ( 1 org x 1 Paket )</t>
  </si>
  <si>
    <t>Honor PPK  ( 1 org x 1 Paket )</t>
  </si>
  <si>
    <t>Honor PPTK  ( 1 org x 1 Paket )</t>
  </si>
  <si>
    <t>Honor Bendahara  ( 1 org x 1 Paket )</t>
  </si>
  <si>
    <t>Ketua  ( 1 org x 1 Paket )</t>
  </si>
  <si>
    <t>sekretaris  ( 1 org x 1 Paket )</t>
  </si>
  <si>
    <t>Anggota  ( 1 org x 1 Paket )</t>
  </si>
  <si>
    <t>Anggota  ( 3 org x 1 Paket )</t>
  </si>
  <si>
    <t>Pejabat Pengadaan  ( 1 org x 1 Paket )</t>
  </si>
  <si>
    <t>3  kali</t>
  </si>
</sst>
</file>

<file path=xl/styles.xml><?xml version="1.0" encoding="utf-8"?>
<styleSheet xmlns="http://schemas.openxmlformats.org/spreadsheetml/2006/main">
  <numFmts count="2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[$-409]dddd\,\ mmmm\ dd\,\ yyyy"/>
    <numFmt numFmtId="172" formatCode="[$-409]h:mm:ss\ AM/PM"/>
    <numFmt numFmtId="173" formatCode="0.0"/>
    <numFmt numFmtId="174" formatCode="&quot;$&quot;#,##0.00"/>
    <numFmt numFmtId="175" formatCode="_([$Rp-421]* #,##0.00_);_([$Rp-421]* \(#,##0.00\);_([$Rp-421]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 quotePrefix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21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3" xfId="0" applyFont="1" applyBorder="1" applyAlignment="1">
      <alignment/>
    </xf>
    <xf numFmtId="3" fontId="1" fillId="0" borderId="2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2" fillId="0" borderId="2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 quotePrefix="1">
      <alignment horizontal="right"/>
    </xf>
    <xf numFmtId="0" fontId="2" fillId="0" borderId="19" xfId="0" applyFont="1" applyBorder="1" applyAlignment="1" quotePrefix="1">
      <alignment/>
    </xf>
    <xf numFmtId="3" fontId="2" fillId="0" borderId="19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12" xfId="0" applyNumberFormat="1" applyFont="1" applyBorder="1" applyAlignment="1" quotePrefix="1">
      <alignment horizontal="right"/>
    </xf>
    <xf numFmtId="3" fontId="2" fillId="0" borderId="21" xfId="0" applyNumberFormat="1" applyFont="1" applyBorder="1" applyAlignment="1" quotePrefix="1">
      <alignment horizontal="right"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vertical="top"/>
    </xf>
    <xf numFmtId="3" fontId="1" fillId="0" borderId="23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9" fontId="1" fillId="0" borderId="23" xfId="0" applyNumberFormat="1" applyFont="1" applyBorder="1" applyAlignment="1">
      <alignment horizontal="left"/>
    </xf>
    <xf numFmtId="9" fontId="1" fillId="0" borderId="24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43" fillId="0" borderId="0" xfId="0" applyNumberFormat="1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22" xfId="0" applyFont="1" applyBorder="1" applyAlignment="1">
      <alignment/>
    </xf>
    <xf numFmtId="9" fontId="1" fillId="0" borderId="17" xfId="0" applyNumberFormat="1" applyFont="1" applyBorder="1" applyAlignment="1">
      <alignment horizontal="left"/>
    </xf>
    <xf numFmtId="3" fontId="1" fillId="0" borderId="0" xfId="0" applyNumberFormat="1" applyFont="1" applyBorder="1" applyAlignment="1" quotePrefix="1">
      <alignment horizontal="right"/>
    </xf>
    <xf numFmtId="3" fontId="1" fillId="0" borderId="19" xfId="0" applyNumberFormat="1" applyFont="1" applyBorder="1" applyAlignment="1" quotePrefix="1">
      <alignment horizontal="right"/>
    </xf>
    <xf numFmtId="3" fontId="1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9" fontId="1" fillId="0" borderId="17" xfId="0" applyNumberFormat="1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9" fontId="1" fillId="0" borderId="23" xfId="0" applyNumberFormat="1" applyFont="1" applyFill="1" applyBorder="1" applyAlignment="1">
      <alignment horizontal="left"/>
    </xf>
    <xf numFmtId="9" fontId="1" fillId="0" borderId="24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Border="1" applyAlignment="1" quotePrefix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14" xfId="0" applyFont="1" applyBorder="1" applyAlignment="1" quotePrefix="1">
      <alignment/>
    </xf>
    <xf numFmtId="49" fontId="2" fillId="0" borderId="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3" fontId="1" fillId="0" borderId="0" xfId="0" applyNumberFormat="1" applyFont="1" applyBorder="1" applyAlignment="1" quotePrefix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21" xfId="0" applyNumberFormat="1" applyFont="1" applyBorder="1" applyAlignment="1">
      <alignment horizontal="right" vertical="top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2" fillId="0" borderId="0" xfId="0" applyNumberFormat="1" applyFont="1" applyBorder="1" applyAlignment="1" quotePrefix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vertical="center"/>
    </xf>
    <xf numFmtId="49" fontId="1" fillId="0" borderId="0" xfId="0" applyNumberFormat="1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3" fontId="0" fillId="33" borderId="0" xfId="0" applyNumberFormat="1" applyFill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3" fontId="2" fillId="0" borderId="0" xfId="0" applyNumberFormat="1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3" fontId="1" fillId="0" borderId="0" xfId="0" applyNumberFormat="1" applyFont="1" applyFill="1" applyBorder="1" applyAlignment="1" quotePrefix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0" xfId="0" applyAlignment="1">
      <alignment/>
    </xf>
    <xf numFmtId="49" fontId="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 vertical="center"/>
    </xf>
    <xf numFmtId="0" fontId="2" fillId="0" borderId="21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49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top"/>
    </xf>
    <xf numFmtId="3" fontId="1" fillId="0" borderId="19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top"/>
    </xf>
    <xf numFmtId="49" fontId="2" fillId="0" borderId="0" xfId="0" applyNumberFormat="1" applyFont="1" applyBorder="1" applyAlignment="1" quotePrefix="1">
      <alignment horizontal="center" vertical="center"/>
    </xf>
    <xf numFmtId="0" fontId="44" fillId="0" borderId="0" xfId="0" applyFont="1" applyBorder="1" applyAlignment="1">
      <alignment vertical="center"/>
    </xf>
    <xf numFmtId="3" fontId="1" fillId="0" borderId="0" xfId="0" applyNumberFormat="1" applyFont="1" applyBorder="1" applyAlignment="1" quotePrefix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44" fillId="0" borderId="21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 quotePrefix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Border="1" applyAlignment="1" quotePrefix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0" xfId="0" applyNumberFormat="1" applyFont="1" applyBorder="1" applyAlignment="1" quotePrefix="1">
      <alignment horizontal="right"/>
    </xf>
    <xf numFmtId="3" fontId="1" fillId="0" borderId="11" xfId="0" applyNumberFormat="1" applyFont="1" applyBorder="1" applyAlignment="1" quotePrefix="1">
      <alignment horizontal="right"/>
    </xf>
    <xf numFmtId="3" fontId="1" fillId="0" borderId="16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12" xfId="0" applyNumberFormat="1" applyFont="1" applyBorder="1" applyAlignment="1" quotePrefix="1">
      <alignment horizontal="right"/>
    </xf>
    <xf numFmtId="3" fontId="1" fillId="0" borderId="21" xfId="0" applyNumberFormat="1" applyFont="1" applyBorder="1" applyAlignment="1" quotePrefix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0" xfId="0" applyNumberFormat="1" applyFont="1" applyBorder="1" applyAlignment="1" quotePrefix="1">
      <alignment horizontal="right"/>
    </xf>
    <xf numFmtId="0" fontId="1" fillId="0" borderId="1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3" fontId="1" fillId="0" borderId="14" xfId="0" applyNumberFormat="1" applyFont="1" applyBorder="1" applyAlignment="1" quotePrefix="1">
      <alignment horizontal="center"/>
    </xf>
    <xf numFmtId="0" fontId="1" fillId="0" borderId="22" xfId="0" applyFont="1" applyBorder="1" applyAlignment="1">
      <alignment horizontal="center"/>
    </xf>
    <xf numFmtId="3" fontId="1" fillId="0" borderId="22" xfId="0" applyNumberFormat="1" applyFont="1" applyBorder="1" applyAlignment="1" quotePrefix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3"/>
  <sheetViews>
    <sheetView view="pageBreakPreview" zoomScaleSheetLayoutView="100" zoomScalePageLayoutView="0" workbookViewId="0" topLeftCell="A54">
      <selection activeCell="T139" sqref="T139"/>
    </sheetView>
  </sheetViews>
  <sheetFormatPr defaultColWidth="9.140625" defaultRowHeight="12.75"/>
  <cols>
    <col min="1" max="2" width="2.7109375" style="0" customWidth="1"/>
    <col min="3" max="7" width="2.7109375" style="69" customWidth="1"/>
    <col min="8" max="8" width="9.8515625" style="69" bestFit="1" customWidth="1"/>
    <col min="9" max="9" width="9.140625" style="69" customWidth="1"/>
    <col min="10" max="10" width="12.57421875" style="69" customWidth="1"/>
    <col min="11" max="11" width="6.140625" style="69" customWidth="1"/>
    <col min="12" max="12" width="2.7109375" style="69" customWidth="1"/>
    <col min="13" max="13" width="4.140625" style="69" customWidth="1"/>
    <col min="14" max="14" width="4.7109375" style="69" customWidth="1"/>
    <col min="15" max="15" width="3.00390625" style="69" customWidth="1"/>
    <col min="16" max="16" width="3.421875" style="69" customWidth="1"/>
    <col min="17" max="17" width="4.140625" style="69" customWidth="1"/>
    <col min="18" max="18" width="17.57421875" style="69" customWidth="1"/>
    <col min="19" max="19" width="4.28125" style="0" customWidth="1"/>
    <col min="20" max="20" width="12.140625" style="0" customWidth="1"/>
    <col min="21" max="21" width="10.00390625" style="0" customWidth="1"/>
  </cols>
  <sheetData>
    <row r="1" spans="1:18" ht="12.75">
      <c r="A1" s="293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5"/>
    </row>
    <row r="2" spans="1:18" ht="12.75">
      <c r="A2" s="296" t="s">
        <v>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18" ht="12.75">
      <c r="A3" s="1"/>
      <c r="B3" s="2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/>
    </row>
    <row r="4" spans="1:18" ht="12.7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8" ht="12.75">
      <c r="A5" s="6" t="s">
        <v>3</v>
      </c>
      <c r="B5" s="8"/>
      <c r="C5" s="8"/>
      <c r="D5" s="8"/>
      <c r="E5" s="8"/>
      <c r="F5" s="8"/>
      <c r="G5" s="8"/>
      <c r="H5" s="8"/>
      <c r="I5" s="8"/>
      <c r="J5" s="8"/>
      <c r="K5" s="12"/>
      <c r="L5" s="13" t="s">
        <v>21</v>
      </c>
      <c r="M5" s="13"/>
      <c r="N5" s="13"/>
      <c r="O5" s="13"/>
      <c r="P5" s="13"/>
      <c r="Q5" s="14"/>
      <c r="R5" s="37" t="s">
        <v>33</v>
      </c>
    </row>
    <row r="6" spans="1:18" ht="12.75">
      <c r="A6" s="6" t="s">
        <v>1</v>
      </c>
      <c r="B6" s="8"/>
      <c r="C6" s="8"/>
      <c r="D6" s="8"/>
      <c r="E6" s="8"/>
      <c r="F6" s="8"/>
      <c r="G6" s="8"/>
      <c r="H6" s="8"/>
      <c r="I6" s="8"/>
      <c r="J6" s="8"/>
      <c r="K6" s="15">
        <v>1.06</v>
      </c>
      <c r="L6" s="16" t="s">
        <v>7</v>
      </c>
      <c r="M6" s="54" t="s">
        <v>72</v>
      </c>
      <c r="N6" s="15">
        <v>21</v>
      </c>
      <c r="O6" s="15">
        <v>22</v>
      </c>
      <c r="P6" s="15">
        <v>5</v>
      </c>
      <c r="Q6" s="15">
        <v>2</v>
      </c>
      <c r="R6" s="37" t="s">
        <v>34</v>
      </c>
    </row>
    <row r="7" spans="1:18" ht="12.75">
      <c r="A7" s="299" t="s">
        <v>4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</row>
    <row r="8" spans="1:18" ht="12.75">
      <c r="A8" s="302" t="s">
        <v>106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4"/>
    </row>
    <row r="9" spans="1:18" ht="12.75">
      <c r="A9" s="9" t="s">
        <v>83</v>
      </c>
      <c r="B9" s="10"/>
      <c r="C9" s="10"/>
      <c r="D9" s="10"/>
      <c r="E9" s="10"/>
      <c r="F9" s="10"/>
      <c r="G9" s="10"/>
      <c r="H9" s="10" t="s">
        <v>85</v>
      </c>
      <c r="I9" s="10"/>
      <c r="J9" s="10" t="s">
        <v>89</v>
      </c>
      <c r="K9" s="10"/>
      <c r="L9" s="10"/>
      <c r="M9" s="10"/>
      <c r="N9" s="10"/>
      <c r="O9" s="10"/>
      <c r="P9" s="10"/>
      <c r="Q9" s="10"/>
      <c r="R9" s="11"/>
    </row>
    <row r="10" spans="1:18" ht="12.75">
      <c r="A10" s="9" t="s">
        <v>5</v>
      </c>
      <c r="B10" s="10"/>
      <c r="C10" s="10"/>
      <c r="D10" s="10"/>
      <c r="E10" s="10"/>
      <c r="F10" s="10"/>
      <c r="G10" s="10"/>
      <c r="H10" s="10" t="s">
        <v>86</v>
      </c>
      <c r="I10" s="10"/>
      <c r="J10" s="10" t="s">
        <v>59</v>
      </c>
      <c r="K10" s="10"/>
      <c r="L10" s="10"/>
      <c r="M10" s="10"/>
      <c r="N10" s="10"/>
      <c r="O10" s="10"/>
      <c r="P10" s="10"/>
      <c r="Q10" s="10"/>
      <c r="R10" s="11"/>
    </row>
    <row r="11" spans="1:18" s="90" customFormat="1" ht="24" customHeight="1">
      <c r="A11" s="87" t="s">
        <v>6</v>
      </c>
      <c r="B11" s="88"/>
      <c r="C11" s="89"/>
      <c r="D11" s="89"/>
      <c r="E11" s="89"/>
      <c r="F11" s="89"/>
      <c r="G11" s="89"/>
      <c r="H11" s="89" t="s">
        <v>87</v>
      </c>
      <c r="I11" s="89"/>
      <c r="J11" s="314" t="s">
        <v>95</v>
      </c>
      <c r="K11" s="315"/>
      <c r="L11" s="315"/>
      <c r="M11" s="315"/>
      <c r="N11" s="315"/>
      <c r="O11" s="315"/>
      <c r="P11" s="315"/>
      <c r="Q11" s="315"/>
      <c r="R11" s="316"/>
    </row>
    <row r="12" spans="1:18" ht="12.75">
      <c r="A12" s="9" t="s">
        <v>8</v>
      </c>
      <c r="B12" s="10"/>
      <c r="C12" s="10"/>
      <c r="D12" s="10"/>
      <c r="E12" s="10"/>
      <c r="F12" s="10"/>
      <c r="G12" s="10"/>
      <c r="H12" s="10" t="s">
        <v>88</v>
      </c>
      <c r="I12" s="10"/>
      <c r="J12" s="10" t="s">
        <v>90</v>
      </c>
      <c r="K12" s="10"/>
      <c r="L12" s="10"/>
      <c r="M12" s="10"/>
      <c r="N12" s="10"/>
      <c r="O12" s="10"/>
      <c r="P12" s="10"/>
      <c r="Q12" s="10"/>
      <c r="R12" s="11"/>
    </row>
    <row r="13" spans="1:18" ht="12.75">
      <c r="A13" s="9" t="s">
        <v>9</v>
      </c>
      <c r="B13" s="10"/>
      <c r="C13" s="10"/>
      <c r="D13" s="10"/>
      <c r="E13" s="10"/>
      <c r="F13" s="10"/>
      <c r="G13" s="10"/>
      <c r="H13" s="91" t="s">
        <v>107</v>
      </c>
      <c r="I13" s="10"/>
      <c r="J13" s="10"/>
      <c r="K13" s="10"/>
      <c r="L13" s="10"/>
      <c r="M13" s="10"/>
      <c r="N13" s="10"/>
      <c r="O13" s="10"/>
      <c r="P13" s="10"/>
      <c r="Q13" s="10"/>
      <c r="R13" s="11"/>
    </row>
    <row r="14" spans="1:18" ht="15">
      <c r="A14" s="9" t="s">
        <v>10</v>
      </c>
      <c r="B14" s="51"/>
      <c r="C14" s="51"/>
      <c r="D14" s="51"/>
      <c r="E14" s="51"/>
      <c r="F14" s="51"/>
      <c r="G14" s="51"/>
      <c r="H14" s="10" t="s">
        <v>11</v>
      </c>
      <c r="I14" s="10"/>
      <c r="J14" s="10"/>
      <c r="K14" s="10"/>
      <c r="L14" s="10"/>
      <c r="M14" s="10"/>
      <c r="N14" s="10"/>
      <c r="O14" s="10"/>
      <c r="P14" s="10"/>
      <c r="Q14" s="10"/>
      <c r="R14" s="11"/>
    </row>
    <row r="15" spans="1:18" ht="12.75">
      <c r="A15" s="6" t="s">
        <v>12</v>
      </c>
      <c r="B15" s="17"/>
      <c r="C15" s="18"/>
      <c r="D15" s="18"/>
      <c r="E15" s="18"/>
      <c r="F15" s="18"/>
      <c r="G15" s="18"/>
      <c r="H15" s="18" t="s">
        <v>108</v>
      </c>
      <c r="I15" s="18"/>
      <c r="J15" s="18"/>
      <c r="K15" s="18"/>
      <c r="L15" s="18"/>
      <c r="M15" s="18"/>
      <c r="N15" s="18"/>
      <c r="O15" s="18"/>
      <c r="P15" s="18"/>
      <c r="Q15" s="18"/>
      <c r="R15" s="19"/>
    </row>
    <row r="16" spans="1:18" ht="12.75">
      <c r="A16" s="9"/>
      <c r="B16" s="10"/>
      <c r="C16" s="10"/>
      <c r="D16" s="10"/>
      <c r="E16" s="10"/>
      <c r="F16" s="10"/>
      <c r="G16" s="10"/>
      <c r="H16" s="41" t="s">
        <v>13</v>
      </c>
      <c r="I16" s="41"/>
      <c r="J16" s="41"/>
      <c r="K16" s="41"/>
      <c r="L16" s="10"/>
      <c r="M16" s="10"/>
      <c r="N16" s="10"/>
      <c r="O16" s="10"/>
      <c r="P16" s="10"/>
      <c r="Q16" s="10"/>
      <c r="R16" s="11"/>
    </row>
    <row r="17" spans="1:18" ht="12.75">
      <c r="A17" s="21"/>
      <c r="B17" s="20" t="s">
        <v>14</v>
      </c>
      <c r="C17" s="41"/>
      <c r="D17" s="41"/>
      <c r="E17" s="41"/>
      <c r="F17" s="41"/>
      <c r="G17" s="62"/>
      <c r="H17" s="61" t="s">
        <v>15</v>
      </c>
      <c r="I17" s="41"/>
      <c r="J17" s="41"/>
      <c r="K17" s="41"/>
      <c r="L17" s="41"/>
      <c r="M17" s="41"/>
      <c r="N17" s="41"/>
      <c r="O17" s="41"/>
      <c r="P17" s="41"/>
      <c r="Q17" s="62"/>
      <c r="R17" s="107" t="s">
        <v>22</v>
      </c>
    </row>
    <row r="18" spans="1:18" ht="12.75">
      <c r="A18" s="305" t="s">
        <v>16</v>
      </c>
      <c r="B18" s="306"/>
      <c r="C18" s="306"/>
      <c r="D18" s="306"/>
      <c r="E18" s="306"/>
      <c r="F18" s="306"/>
      <c r="G18" s="307"/>
      <c r="H18" s="17" t="s">
        <v>198</v>
      </c>
      <c r="I18" s="18"/>
      <c r="J18" s="18"/>
      <c r="K18" s="18"/>
      <c r="L18" s="18"/>
      <c r="M18" s="18"/>
      <c r="N18" s="18"/>
      <c r="O18" s="18"/>
      <c r="P18" s="18"/>
      <c r="Q18" s="19"/>
      <c r="R18" s="108">
        <v>1</v>
      </c>
    </row>
    <row r="19" spans="1:18" ht="12.75">
      <c r="A19" s="311" t="s">
        <v>17</v>
      </c>
      <c r="B19" s="312"/>
      <c r="C19" s="312"/>
      <c r="D19" s="312"/>
      <c r="E19" s="312"/>
      <c r="F19" s="312"/>
      <c r="G19" s="313"/>
      <c r="H19" s="6" t="s">
        <v>20</v>
      </c>
      <c r="I19" s="8"/>
      <c r="J19" s="8"/>
      <c r="K19" s="8"/>
      <c r="L19" s="8"/>
      <c r="M19" s="8"/>
      <c r="N19" s="8"/>
      <c r="O19" s="8"/>
      <c r="P19" s="8"/>
      <c r="Q19" s="22"/>
      <c r="R19" s="92" t="s">
        <v>109</v>
      </c>
    </row>
    <row r="20" spans="1:18" ht="12.75">
      <c r="A20" s="311" t="s">
        <v>18</v>
      </c>
      <c r="B20" s="312"/>
      <c r="C20" s="312"/>
      <c r="D20" s="312"/>
      <c r="E20" s="312"/>
      <c r="F20" s="312"/>
      <c r="G20" s="313"/>
      <c r="H20" s="6" t="s">
        <v>206</v>
      </c>
      <c r="I20" s="8"/>
      <c r="J20" s="8"/>
      <c r="K20" s="8"/>
      <c r="L20" s="8"/>
      <c r="M20" s="8"/>
      <c r="N20" s="8"/>
      <c r="O20" s="8"/>
      <c r="P20" s="8"/>
      <c r="Q20" s="22"/>
      <c r="R20" s="93" t="s">
        <v>92</v>
      </c>
    </row>
    <row r="21" spans="1:18" ht="12.75">
      <c r="A21" s="284" t="s">
        <v>19</v>
      </c>
      <c r="B21" s="285"/>
      <c r="C21" s="285"/>
      <c r="D21" s="285"/>
      <c r="E21" s="285"/>
      <c r="F21" s="285"/>
      <c r="G21" s="286"/>
      <c r="H21" s="12" t="s">
        <v>94</v>
      </c>
      <c r="I21" s="13"/>
      <c r="J21" s="13"/>
      <c r="K21" s="13"/>
      <c r="L21" s="13"/>
      <c r="M21" s="13"/>
      <c r="N21" s="13"/>
      <c r="O21" s="13"/>
      <c r="P21" s="13"/>
      <c r="Q21" s="14"/>
      <c r="R21" s="94" t="s">
        <v>93</v>
      </c>
    </row>
    <row r="22" spans="1:18" ht="12.75">
      <c r="A22" s="23" t="s">
        <v>91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</row>
    <row r="23" spans="1:18" ht="12.75">
      <c r="A23" s="9"/>
      <c r="B23" s="10"/>
      <c r="C23" s="10"/>
      <c r="D23" s="10"/>
      <c r="E23" s="10"/>
      <c r="F23" s="10"/>
      <c r="G23" s="10"/>
      <c r="H23" s="31" t="s">
        <v>23</v>
      </c>
      <c r="I23" s="10"/>
      <c r="J23" s="10"/>
      <c r="K23" s="10"/>
      <c r="L23" s="10"/>
      <c r="M23" s="10"/>
      <c r="N23" s="10"/>
      <c r="O23" s="10"/>
      <c r="P23" s="10"/>
      <c r="Q23" s="10"/>
      <c r="R23" s="11"/>
    </row>
    <row r="24" spans="1:18" ht="12.75">
      <c r="A24" s="319" t="s">
        <v>24</v>
      </c>
      <c r="B24" s="320"/>
      <c r="C24" s="320"/>
      <c r="D24" s="320"/>
      <c r="E24" s="320"/>
      <c r="F24" s="320"/>
      <c r="G24" s="321"/>
      <c r="H24" s="287" t="s">
        <v>25</v>
      </c>
      <c r="I24" s="288"/>
      <c r="J24" s="289"/>
      <c r="K24" s="270" t="s">
        <v>26</v>
      </c>
      <c r="L24" s="271"/>
      <c r="M24" s="271"/>
      <c r="N24" s="271"/>
      <c r="O24" s="271"/>
      <c r="P24" s="271"/>
      <c r="Q24" s="272"/>
      <c r="R24" s="24" t="s">
        <v>30</v>
      </c>
    </row>
    <row r="25" spans="1:18" ht="12.75">
      <c r="A25" s="322"/>
      <c r="B25" s="323"/>
      <c r="C25" s="323"/>
      <c r="D25" s="323"/>
      <c r="E25" s="323"/>
      <c r="F25" s="323"/>
      <c r="G25" s="324"/>
      <c r="H25" s="290"/>
      <c r="I25" s="291"/>
      <c r="J25" s="292"/>
      <c r="K25" s="270" t="s">
        <v>27</v>
      </c>
      <c r="L25" s="272"/>
      <c r="M25" s="270" t="s">
        <v>28</v>
      </c>
      <c r="N25" s="272"/>
      <c r="O25" s="270" t="s">
        <v>29</v>
      </c>
      <c r="P25" s="271"/>
      <c r="Q25" s="272"/>
      <c r="R25" s="24" t="s">
        <v>31</v>
      </c>
    </row>
    <row r="26" spans="1:20" ht="12.75">
      <c r="A26" s="270">
        <v>1</v>
      </c>
      <c r="B26" s="271"/>
      <c r="C26" s="271"/>
      <c r="D26" s="271"/>
      <c r="E26" s="271"/>
      <c r="F26" s="271"/>
      <c r="G26" s="272"/>
      <c r="H26" s="270">
        <v>2</v>
      </c>
      <c r="I26" s="271"/>
      <c r="J26" s="272"/>
      <c r="K26" s="270">
        <v>3</v>
      </c>
      <c r="L26" s="272"/>
      <c r="M26" s="270">
        <v>4</v>
      </c>
      <c r="N26" s="272"/>
      <c r="O26" s="270">
        <v>5</v>
      </c>
      <c r="P26" s="271"/>
      <c r="Q26" s="271"/>
      <c r="R26" s="24" t="s">
        <v>32</v>
      </c>
      <c r="T26" t="s">
        <v>163</v>
      </c>
    </row>
    <row r="27" spans="1:20" ht="12.75">
      <c r="A27" s="82"/>
      <c r="B27" s="188"/>
      <c r="C27" s="188">
        <v>5</v>
      </c>
      <c r="D27" s="188"/>
      <c r="E27" s="188"/>
      <c r="F27" s="188"/>
      <c r="G27" s="188"/>
      <c r="H27" s="5" t="s">
        <v>74</v>
      </c>
      <c r="I27" s="48"/>
      <c r="J27" s="53"/>
      <c r="K27" s="48"/>
      <c r="L27" s="48"/>
      <c r="M27" s="52"/>
      <c r="N27" s="53"/>
      <c r="O27" s="48"/>
      <c r="P27" s="48"/>
      <c r="Q27" s="48"/>
      <c r="R27" s="57">
        <f>R28</f>
        <v>60000000</v>
      </c>
      <c r="T27">
        <f>4.5/100*60000000</f>
        <v>2700000</v>
      </c>
    </row>
    <row r="28" spans="1:18" ht="12.75">
      <c r="A28" s="82"/>
      <c r="B28" s="84"/>
      <c r="C28" s="84">
        <v>5</v>
      </c>
      <c r="D28" s="84">
        <v>2</v>
      </c>
      <c r="E28" s="84"/>
      <c r="F28" s="84"/>
      <c r="G28" s="84"/>
      <c r="H28" s="5" t="s">
        <v>2</v>
      </c>
      <c r="I28" s="7"/>
      <c r="J28" s="22"/>
      <c r="K28" s="8"/>
      <c r="L28" s="8"/>
      <c r="M28" s="43"/>
      <c r="N28" s="49"/>
      <c r="O28" s="26"/>
      <c r="P28" s="26"/>
      <c r="Q28" s="27"/>
      <c r="R28" s="35">
        <f>R29+R38</f>
        <v>60000000</v>
      </c>
    </row>
    <row r="29" spans="1:22" ht="12.75">
      <c r="A29" s="82"/>
      <c r="B29" s="84"/>
      <c r="C29" s="158" t="s">
        <v>157</v>
      </c>
      <c r="D29" s="158" t="s">
        <v>158</v>
      </c>
      <c r="E29" s="158" t="s">
        <v>159</v>
      </c>
      <c r="F29" s="158"/>
      <c r="G29" s="159"/>
      <c r="H29" s="5" t="s">
        <v>160</v>
      </c>
      <c r="I29" s="7"/>
      <c r="J29" s="22"/>
      <c r="K29" s="8"/>
      <c r="L29" s="8"/>
      <c r="M29" s="6"/>
      <c r="N29" s="22"/>
      <c r="O29" s="26"/>
      <c r="P29" s="26"/>
      <c r="Q29" s="27"/>
      <c r="R29" s="35">
        <f>R30+R34</f>
        <v>1545000</v>
      </c>
      <c r="T29" t="s">
        <v>164</v>
      </c>
      <c r="U29" t="s">
        <v>165</v>
      </c>
      <c r="V29">
        <v>450000</v>
      </c>
    </row>
    <row r="30" spans="1:22" ht="12.75">
      <c r="A30" s="82"/>
      <c r="B30" s="84"/>
      <c r="C30" s="158" t="s">
        <v>157</v>
      </c>
      <c r="D30" s="158" t="s">
        <v>158</v>
      </c>
      <c r="E30" s="158" t="s">
        <v>159</v>
      </c>
      <c r="F30" s="158" t="s">
        <v>161</v>
      </c>
      <c r="G30" s="159"/>
      <c r="H30" s="5" t="s">
        <v>126</v>
      </c>
      <c r="I30" s="7"/>
      <c r="J30" s="22"/>
      <c r="K30" s="8"/>
      <c r="L30" s="8"/>
      <c r="M30" s="6"/>
      <c r="N30" s="22"/>
      <c r="O30" s="26"/>
      <c r="P30" s="26"/>
      <c r="Q30" s="27"/>
      <c r="R30" s="35">
        <f>R31</f>
        <v>350000</v>
      </c>
      <c r="U30" t="s">
        <v>166</v>
      </c>
      <c r="V30">
        <v>350000</v>
      </c>
    </row>
    <row r="31" spans="1:22" ht="12.75">
      <c r="A31" s="82"/>
      <c r="B31" s="84"/>
      <c r="C31" s="160" t="s">
        <v>157</v>
      </c>
      <c r="D31" s="160" t="s">
        <v>158</v>
      </c>
      <c r="E31" s="160" t="s">
        <v>159</v>
      </c>
      <c r="F31" s="160" t="s">
        <v>161</v>
      </c>
      <c r="G31" s="161" t="s">
        <v>161</v>
      </c>
      <c r="H31" s="6" t="s">
        <v>127</v>
      </c>
      <c r="I31" s="8"/>
      <c r="J31" s="22"/>
      <c r="K31" s="8"/>
      <c r="L31" s="8"/>
      <c r="M31" s="6"/>
      <c r="N31" s="22"/>
      <c r="O31" s="26"/>
      <c r="P31" s="26"/>
      <c r="Q31" s="27"/>
      <c r="R31" s="25">
        <f>SUM(R32:R33)</f>
        <v>350000</v>
      </c>
      <c r="U31" t="s">
        <v>167</v>
      </c>
      <c r="V31">
        <v>200000</v>
      </c>
    </row>
    <row r="32" spans="1:21" ht="12.75">
      <c r="A32" s="82"/>
      <c r="B32" s="84"/>
      <c r="C32" s="158"/>
      <c r="D32" s="158"/>
      <c r="E32" s="158"/>
      <c r="F32" s="158"/>
      <c r="G32" s="159"/>
      <c r="H32" s="6" t="s">
        <v>214</v>
      </c>
      <c r="I32" s="7"/>
      <c r="J32" s="22"/>
      <c r="K32" s="8">
        <v>1</v>
      </c>
      <c r="L32" s="246">
        <v>1</v>
      </c>
      <c r="M32" s="6" t="s">
        <v>182</v>
      </c>
      <c r="N32" s="22"/>
      <c r="O32" s="278">
        <v>200000</v>
      </c>
      <c r="P32" s="279"/>
      <c r="Q32" s="280"/>
      <c r="R32" s="25">
        <f>K32*O32</f>
        <v>200000</v>
      </c>
      <c r="T32" t="s">
        <v>169</v>
      </c>
      <c r="U32" s="131" t="e">
        <f>T27-#REF!</f>
        <v>#REF!</v>
      </c>
    </row>
    <row r="33" spans="1:18" ht="12.75">
      <c r="A33" s="82"/>
      <c r="B33" s="84"/>
      <c r="C33" s="158"/>
      <c r="D33" s="158"/>
      <c r="E33" s="158"/>
      <c r="F33" s="158"/>
      <c r="G33" s="159"/>
      <c r="H33" s="6" t="s">
        <v>215</v>
      </c>
      <c r="I33" s="7"/>
      <c r="J33" s="22"/>
      <c r="K33" s="8">
        <v>1</v>
      </c>
      <c r="L33" s="246">
        <v>1</v>
      </c>
      <c r="M33" s="6" t="s">
        <v>182</v>
      </c>
      <c r="N33" s="22"/>
      <c r="O33" s="278">
        <v>150000</v>
      </c>
      <c r="P33" s="279"/>
      <c r="Q33" s="280"/>
      <c r="R33" s="25">
        <f>K33*O33</f>
        <v>150000</v>
      </c>
    </row>
    <row r="34" spans="1:22" ht="12.75">
      <c r="A34" s="82"/>
      <c r="B34" s="84"/>
      <c r="C34" s="160" t="s">
        <v>157</v>
      </c>
      <c r="D34" s="160" t="s">
        <v>158</v>
      </c>
      <c r="E34" s="160" t="s">
        <v>159</v>
      </c>
      <c r="F34" s="160" t="s">
        <v>161</v>
      </c>
      <c r="G34" s="161" t="s">
        <v>178</v>
      </c>
      <c r="H34" s="6" t="s">
        <v>199</v>
      </c>
      <c r="I34" s="7"/>
      <c r="J34" s="22"/>
      <c r="K34" s="8"/>
      <c r="L34" s="246"/>
      <c r="M34" s="6"/>
      <c r="N34" s="22"/>
      <c r="O34" s="117"/>
      <c r="P34" s="117"/>
      <c r="Q34" s="118"/>
      <c r="R34" s="25">
        <f>SUM(R35:R37)</f>
        <v>1195000</v>
      </c>
      <c r="U34" s="195">
        <f>R31+R34+R40</f>
        <v>2020500</v>
      </c>
      <c r="V34" s="195">
        <f>T27-U34</f>
        <v>679500</v>
      </c>
    </row>
    <row r="35" spans="1:18" ht="12.75">
      <c r="A35" s="82"/>
      <c r="B35" s="84"/>
      <c r="C35" s="158"/>
      <c r="D35" s="158"/>
      <c r="E35" s="158"/>
      <c r="F35" s="158"/>
      <c r="G35" s="158"/>
      <c r="H35" s="6" t="s">
        <v>213</v>
      </c>
      <c r="I35" s="7"/>
      <c r="J35" s="22"/>
      <c r="K35" s="8">
        <v>1</v>
      </c>
      <c r="L35" s="246">
        <v>1</v>
      </c>
      <c r="M35" s="6" t="s">
        <v>182</v>
      </c>
      <c r="N35" s="22"/>
      <c r="O35" s="278">
        <v>200000</v>
      </c>
      <c r="P35" s="279"/>
      <c r="Q35" s="280"/>
      <c r="R35" s="25">
        <f>K35*O35</f>
        <v>200000</v>
      </c>
    </row>
    <row r="36" spans="1:18" ht="12.75">
      <c r="A36" s="82"/>
      <c r="B36" s="84"/>
      <c r="C36" s="158"/>
      <c r="D36" s="158"/>
      <c r="E36" s="158"/>
      <c r="F36" s="158"/>
      <c r="G36" s="158"/>
      <c r="H36" s="6" t="s">
        <v>216</v>
      </c>
      <c r="I36" s="7"/>
      <c r="J36" s="22"/>
      <c r="K36" s="8">
        <v>1</v>
      </c>
      <c r="L36" s="246">
        <v>1</v>
      </c>
      <c r="M36" s="6" t="s">
        <v>182</v>
      </c>
      <c r="N36" s="22"/>
      <c r="O36" s="278">
        <v>150000</v>
      </c>
      <c r="P36" s="279"/>
      <c r="Q36" s="280"/>
      <c r="R36" s="25">
        <f>K36*O36</f>
        <v>150000</v>
      </c>
    </row>
    <row r="37" spans="1:18" ht="12.75">
      <c r="A37" s="82"/>
      <c r="B37" s="84"/>
      <c r="C37" s="158"/>
      <c r="D37" s="158"/>
      <c r="E37" s="158"/>
      <c r="F37" s="158"/>
      <c r="G37" s="158"/>
      <c r="H37" s="6" t="s">
        <v>217</v>
      </c>
      <c r="I37" s="7"/>
      <c r="J37" s="22"/>
      <c r="K37" s="8">
        <v>13</v>
      </c>
      <c r="L37" s="246">
        <v>1</v>
      </c>
      <c r="M37" s="6" t="s">
        <v>182</v>
      </c>
      <c r="N37" s="22"/>
      <c r="O37" s="278">
        <v>65000</v>
      </c>
      <c r="P37" s="279"/>
      <c r="Q37" s="280"/>
      <c r="R37" s="25">
        <f>K37*O37</f>
        <v>845000</v>
      </c>
    </row>
    <row r="38" spans="1:18" ht="12.75">
      <c r="A38" s="82"/>
      <c r="B38" s="84"/>
      <c r="C38" s="158" t="s">
        <v>157</v>
      </c>
      <c r="D38" s="158" t="s">
        <v>158</v>
      </c>
      <c r="E38" s="158" t="s">
        <v>158</v>
      </c>
      <c r="F38" s="158"/>
      <c r="G38" s="159"/>
      <c r="H38" s="5" t="s">
        <v>73</v>
      </c>
      <c r="I38" s="7"/>
      <c r="J38" s="22"/>
      <c r="K38" s="8"/>
      <c r="L38" s="246"/>
      <c r="M38" s="43"/>
      <c r="N38" s="49"/>
      <c r="O38" s="26"/>
      <c r="P38" s="26"/>
      <c r="Q38" s="27"/>
      <c r="R38" s="35">
        <f>R39+R51+R69+R75+R78+R81+R88</f>
        <v>58455000</v>
      </c>
    </row>
    <row r="39" spans="1:21" ht="12.75">
      <c r="A39" s="82"/>
      <c r="B39" s="84"/>
      <c r="C39" s="158" t="s">
        <v>157</v>
      </c>
      <c r="D39" s="158" t="s">
        <v>158</v>
      </c>
      <c r="E39" s="158" t="s">
        <v>158</v>
      </c>
      <c r="F39" s="158" t="s">
        <v>161</v>
      </c>
      <c r="G39" s="159"/>
      <c r="H39" s="5" t="s">
        <v>53</v>
      </c>
      <c r="I39" s="7"/>
      <c r="J39" s="32"/>
      <c r="K39" s="7"/>
      <c r="L39" s="247"/>
      <c r="M39" s="82"/>
      <c r="N39" s="81"/>
      <c r="O39" s="33"/>
      <c r="P39" s="33"/>
      <c r="Q39" s="34"/>
      <c r="R39" s="35">
        <f>R40+R48</f>
        <v>835500</v>
      </c>
      <c r="T39" s="69" t="s">
        <v>111</v>
      </c>
      <c r="U39">
        <v>105</v>
      </c>
    </row>
    <row r="40" spans="1:21" ht="12.75">
      <c r="A40" s="82"/>
      <c r="B40" s="42"/>
      <c r="C40" s="160" t="s">
        <v>157</v>
      </c>
      <c r="D40" s="160" t="s">
        <v>158</v>
      </c>
      <c r="E40" s="160" t="s">
        <v>158</v>
      </c>
      <c r="F40" s="160" t="s">
        <v>161</v>
      </c>
      <c r="G40" s="161" t="s">
        <v>161</v>
      </c>
      <c r="H40" s="6" t="s">
        <v>35</v>
      </c>
      <c r="I40" s="8"/>
      <c r="J40" s="22"/>
      <c r="K40" s="8"/>
      <c r="L40" s="246"/>
      <c r="M40" s="43"/>
      <c r="N40" s="49"/>
      <c r="O40" s="26"/>
      <c r="P40" s="26"/>
      <c r="Q40" s="27"/>
      <c r="R40" s="25">
        <f>SUM(R41:R47)</f>
        <v>475500</v>
      </c>
      <c r="T40" s="69" t="s">
        <v>112</v>
      </c>
      <c r="U40">
        <v>15</v>
      </c>
    </row>
    <row r="41" spans="1:21" ht="12.75">
      <c r="A41" s="43"/>
      <c r="B41" s="42"/>
      <c r="C41" s="42"/>
      <c r="D41" s="42"/>
      <c r="E41" s="42"/>
      <c r="F41" s="42"/>
      <c r="G41" s="42"/>
      <c r="H41" s="6" t="s">
        <v>36</v>
      </c>
      <c r="I41" s="7"/>
      <c r="J41" s="22"/>
      <c r="K41" s="6">
        <v>3</v>
      </c>
      <c r="L41" s="246">
        <v>1</v>
      </c>
      <c r="M41" s="192" t="s">
        <v>38</v>
      </c>
      <c r="N41" s="194"/>
      <c r="O41" s="269">
        <v>55000</v>
      </c>
      <c r="P41" s="267"/>
      <c r="Q41" s="268"/>
      <c r="R41" s="25">
        <f>K41*L41*O41</f>
        <v>165000</v>
      </c>
      <c r="T41" s="69" t="s">
        <v>113</v>
      </c>
      <c r="U41">
        <v>5</v>
      </c>
    </row>
    <row r="42" spans="1:21" ht="12.75">
      <c r="A42" s="43"/>
      <c r="B42" s="42"/>
      <c r="C42" s="42"/>
      <c r="D42" s="42"/>
      <c r="E42" s="42"/>
      <c r="F42" s="42"/>
      <c r="G42" s="42"/>
      <c r="H42" s="6" t="s">
        <v>37</v>
      </c>
      <c r="I42" s="7"/>
      <c r="J42" s="32"/>
      <c r="K42" s="6">
        <v>3</v>
      </c>
      <c r="L42" s="246">
        <v>1</v>
      </c>
      <c r="M42" s="46" t="s">
        <v>39</v>
      </c>
      <c r="N42" s="47"/>
      <c r="O42" s="269">
        <v>36000</v>
      </c>
      <c r="P42" s="267"/>
      <c r="Q42" s="268"/>
      <c r="R42" s="25">
        <f aca="true" t="shared" si="0" ref="R42:R47">K42*L42*O42</f>
        <v>108000</v>
      </c>
      <c r="U42">
        <f>SUM(U39:U41)</f>
        <v>125</v>
      </c>
    </row>
    <row r="43" spans="1:21" ht="12.75">
      <c r="A43" s="43"/>
      <c r="B43" s="42"/>
      <c r="C43" s="42"/>
      <c r="D43" s="42"/>
      <c r="E43" s="42"/>
      <c r="F43" s="42"/>
      <c r="G43" s="42"/>
      <c r="H43" s="6" t="s">
        <v>67</v>
      </c>
      <c r="I43" s="7"/>
      <c r="J43" s="32"/>
      <c r="K43" s="6">
        <v>2</v>
      </c>
      <c r="L43" s="246">
        <v>1</v>
      </c>
      <c r="M43" s="46" t="s">
        <v>40</v>
      </c>
      <c r="N43" s="47"/>
      <c r="O43" s="269">
        <v>35000</v>
      </c>
      <c r="P43" s="267"/>
      <c r="Q43" s="268"/>
      <c r="R43" s="25">
        <f t="shared" si="0"/>
        <v>70000</v>
      </c>
      <c r="T43" s="69" t="s">
        <v>189</v>
      </c>
      <c r="U43">
        <v>3</v>
      </c>
    </row>
    <row r="44" spans="1:21" ht="12.75">
      <c r="A44" s="82"/>
      <c r="B44" s="84"/>
      <c r="C44" s="42"/>
      <c r="D44" s="189"/>
      <c r="E44" s="42"/>
      <c r="F44" s="42"/>
      <c r="G44" s="42"/>
      <c r="H44" s="46" t="s">
        <v>78</v>
      </c>
      <c r="I44" s="8"/>
      <c r="J44" s="22"/>
      <c r="K44" s="6">
        <v>2</v>
      </c>
      <c r="L44" s="246">
        <v>1</v>
      </c>
      <c r="M44" s="46" t="s">
        <v>40</v>
      </c>
      <c r="N44" s="47"/>
      <c r="O44" s="269">
        <v>30000</v>
      </c>
      <c r="P44" s="267"/>
      <c r="Q44" s="268"/>
      <c r="R44" s="25">
        <f t="shared" si="0"/>
        <v>60000</v>
      </c>
      <c r="U44">
        <v>128</v>
      </c>
    </row>
    <row r="45" spans="1:18" ht="12.75">
      <c r="A45" s="82"/>
      <c r="B45" s="84"/>
      <c r="C45" s="42"/>
      <c r="D45" s="189"/>
      <c r="E45" s="42"/>
      <c r="F45" s="42"/>
      <c r="G45" s="42"/>
      <c r="H45" s="6" t="s">
        <v>79</v>
      </c>
      <c r="I45" s="8"/>
      <c r="J45" s="22"/>
      <c r="K45" s="6">
        <v>3</v>
      </c>
      <c r="L45" s="246">
        <v>1</v>
      </c>
      <c r="M45" s="46" t="s">
        <v>40</v>
      </c>
      <c r="N45" s="47"/>
      <c r="O45" s="269">
        <v>2500</v>
      </c>
      <c r="P45" s="267"/>
      <c r="Q45" s="268"/>
      <c r="R45" s="25">
        <f t="shared" si="0"/>
        <v>7500</v>
      </c>
    </row>
    <row r="46" spans="1:18" ht="12.75">
      <c r="A46" s="43"/>
      <c r="B46" s="42"/>
      <c r="C46" s="42"/>
      <c r="D46" s="189"/>
      <c r="E46" s="189"/>
      <c r="F46" s="42"/>
      <c r="G46" s="42"/>
      <c r="H46" s="6" t="s">
        <v>80</v>
      </c>
      <c r="I46" s="8"/>
      <c r="J46" s="22"/>
      <c r="K46" s="6">
        <v>6</v>
      </c>
      <c r="L46" s="246">
        <v>1</v>
      </c>
      <c r="M46" s="46" t="s">
        <v>40</v>
      </c>
      <c r="N46" s="47"/>
      <c r="O46" s="269">
        <v>1500</v>
      </c>
      <c r="P46" s="267"/>
      <c r="Q46" s="268"/>
      <c r="R46" s="25">
        <f t="shared" si="0"/>
        <v>9000</v>
      </c>
    </row>
    <row r="47" spans="1:18" ht="12.75">
      <c r="A47" s="43"/>
      <c r="B47" s="42"/>
      <c r="C47" s="42"/>
      <c r="D47" s="42"/>
      <c r="E47" s="42"/>
      <c r="F47" s="42"/>
      <c r="G47" s="42"/>
      <c r="H47" s="6" t="s">
        <v>81</v>
      </c>
      <c r="I47" s="7"/>
      <c r="J47" s="32"/>
      <c r="K47" s="6">
        <v>4</v>
      </c>
      <c r="L47" s="246">
        <v>1</v>
      </c>
      <c r="M47" s="46" t="s">
        <v>40</v>
      </c>
      <c r="N47" s="47"/>
      <c r="O47" s="269">
        <v>14000</v>
      </c>
      <c r="P47" s="267"/>
      <c r="Q47" s="268"/>
      <c r="R47" s="25">
        <f t="shared" si="0"/>
        <v>56000</v>
      </c>
    </row>
    <row r="48" spans="1:18" ht="12.75">
      <c r="A48" s="82"/>
      <c r="B48" s="42"/>
      <c r="C48" s="167" t="s">
        <v>157</v>
      </c>
      <c r="D48" s="167" t="s">
        <v>158</v>
      </c>
      <c r="E48" s="167" t="s">
        <v>158</v>
      </c>
      <c r="F48" s="167" t="s">
        <v>161</v>
      </c>
      <c r="G48" s="180" t="s">
        <v>175</v>
      </c>
      <c r="H48" s="6" t="s">
        <v>103</v>
      </c>
      <c r="I48" s="8"/>
      <c r="J48" s="22"/>
      <c r="K48" s="6"/>
      <c r="L48" s="246"/>
      <c r="M48" s="43"/>
      <c r="N48" s="49"/>
      <c r="O48" s="72"/>
      <c r="P48" s="72"/>
      <c r="Q48" s="73"/>
      <c r="R48" s="25">
        <f>R49+R50</f>
        <v>360000</v>
      </c>
    </row>
    <row r="49" spans="1:18" ht="12.75">
      <c r="A49" s="43"/>
      <c r="B49" s="42"/>
      <c r="C49" s="42"/>
      <c r="D49" s="42"/>
      <c r="E49" s="42"/>
      <c r="F49" s="42"/>
      <c r="G49" s="42"/>
      <c r="H49" s="6" t="s">
        <v>200</v>
      </c>
      <c r="I49" s="8"/>
      <c r="J49" s="22"/>
      <c r="K49" s="6">
        <v>8</v>
      </c>
      <c r="L49" s="246">
        <v>1</v>
      </c>
      <c r="M49" s="46" t="s">
        <v>62</v>
      </c>
      <c r="N49" s="47"/>
      <c r="O49" s="269">
        <v>25000</v>
      </c>
      <c r="P49" s="267"/>
      <c r="Q49" s="268"/>
      <c r="R49" s="25">
        <f>K49*L49*O49</f>
        <v>200000</v>
      </c>
    </row>
    <row r="50" spans="1:18" ht="12.75">
      <c r="A50" s="82"/>
      <c r="B50" s="84"/>
      <c r="C50" s="84"/>
      <c r="D50" s="190"/>
      <c r="E50" s="42"/>
      <c r="F50" s="42"/>
      <c r="G50" s="42"/>
      <c r="H50" s="6" t="s">
        <v>82</v>
      </c>
      <c r="I50" s="8"/>
      <c r="J50" s="22"/>
      <c r="K50" s="6">
        <v>64</v>
      </c>
      <c r="L50" s="246">
        <v>1</v>
      </c>
      <c r="M50" s="46" t="s">
        <v>40</v>
      </c>
      <c r="N50" s="47"/>
      <c r="O50" s="269">
        <v>2500</v>
      </c>
      <c r="P50" s="267"/>
      <c r="Q50" s="268"/>
      <c r="R50" s="25">
        <f>K50*L50*O50</f>
        <v>160000</v>
      </c>
    </row>
    <row r="51" spans="1:18" s="103" customFormat="1" ht="12.75">
      <c r="A51" s="196"/>
      <c r="B51" s="158"/>
      <c r="C51" s="158" t="s">
        <v>157</v>
      </c>
      <c r="D51" s="158" t="s">
        <v>158</v>
      </c>
      <c r="E51" s="158" t="s">
        <v>158</v>
      </c>
      <c r="F51" s="158" t="s">
        <v>170</v>
      </c>
      <c r="G51" s="197"/>
      <c r="H51" s="198" t="s">
        <v>171</v>
      </c>
      <c r="I51" s="199"/>
      <c r="J51" s="200"/>
      <c r="K51" s="198"/>
      <c r="L51" s="199"/>
      <c r="M51" s="198"/>
      <c r="N51" s="200"/>
      <c r="O51" s="201"/>
      <c r="P51" s="202"/>
      <c r="Q51" s="203"/>
      <c r="R51" s="145">
        <f>R52</f>
        <v>2100000</v>
      </c>
    </row>
    <row r="52" spans="1:18" ht="25.5" customHeight="1">
      <c r="A52" s="170"/>
      <c r="B52" s="169"/>
      <c r="C52" s="169" t="s">
        <v>157</v>
      </c>
      <c r="D52" s="168" t="s">
        <v>158</v>
      </c>
      <c r="E52" s="168" t="s">
        <v>158</v>
      </c>
      <c r="F52" s="168" t="s">
        <v>170</v>
      </c>
      <c r="G52" s="173" t="s">
        <v>172</v>
      </c>
      <c r="H52" s="308" t="s">
        <v>148</v>
      </c>
      <c r="I52" s="309"/>
      <c r="J52" s="310"/>
      <c r="K52" s="204"/>
      <c r="L52" s="199"/>
      <c r="M52" s="204"/>
      <c r="N52" s="200"/>
      <c r="O52" s="205"/>
      <c r="P52" s="206"/>
      <c r="Q52" s="207"/>
      <c r="R52" s="146">
        <f>SUM(R53:R56)</f>
        <v>2100000</v>
      </c>
    </row>
    <row r="53" spans="1:18" ht="12.75">
      <c r="A53" s="82"/>
      <c r="B53" s="84"/>
      <c r="C53" s="84"/>
      <c r="D53" s="190"/>
      <c r="E53" s="42"/>
      <c r="F53" s="42"/>
      <c r="G53" s="42"/>
      <c r="H53" s="6" t="s">
        <v>64</v>
      </c>
      <c r="I53" s="8"/>
      <c r="J53" s="22"/>
      <c r="K53" s="6">
        <v>105</v>
      </c>
      <c r="L53" s="246">
        <v>1</v>
      </c>
      <c r="M53" s="43" t="s">
        <v>63</v>
      </c>
      <c r="N53" s="49"/>
      <c r="O53" s="281">
        <v>7500</v>
      </c>
      <c r="P53" s="269"/>
      <c r="Q53" s="282"/>
      <c r="R53" s="25">
        <f>K53*L53*O53</f>
        <v>787500</v>
      </c>
    </row>
    <row r="54" spans="1:18" ht="12.75">
      <c r="A54" s="82"/>
      <c r="B54" s="84"/>
      <c r="C54" s="84"/>
      <c r="D54" s="190"/>
      <c r="E54" s="42"/>
      <c r="F54" s="42"/>
      <c r="G54" s="42"/>
      <c r="H54" s="6" t="s">
        <v>76</v>
      </c>
      <c r="I54" s="8"/>
      <c r="J54" s="22"/>
      <c r="K54" s="6">
        <v>105</v>
      </c>
      <c r="L54" s="246">
        <v>1</v>
      </c>
      <c r="M54" s="43" t="s">
        <v>68</v>
      </c>
      <c r="N54" s="49"/>
      <c r="O54" s="281">
        <v>5000</v>
      </c>
      <c r="P54" s="269"/>
      <c r="Q54" s="282"/>
      <c r="R54" s="25">
        <f>K54*L54*O54</f>
        <v>525000</v>
      </c>
    </row>
    <row r="55" spans="1:18" ht="12.75">
      <c r="A55" s="82"/>
      <c r="B55" s="84"/>
      <c r="C55" s="84"/>
      <c r="D55" s="190"/>
      <c r="E55" s="42"/>
      <c r="F55" s="42"/>
      <c r="G55" s="42"/>
      <c r="H55" s="6" t="s">
        <v>77</v>
      </c>
      <c r="I55" s="8"/>
      <c r="J55" s="22"/>
      <c r="K55" s="6">
        <v>105</v>
      </c>
      <c r="L55" s="246">
        <v>1</v>
      </c>
      <c r="M55" s="43" t="s">
        <v>40</v>
      </c>
      <c r="N55" s="49"/>
      <c r="O55" s="281">
        <v>2500</v>
      </c>
      <c r="P55" s="269"/>
      <c r="Q55" s="282"/>
      <c r="R55" s="25">
        <f>K55*L55*O55</f>
        <v>262500</v>
      </c>
    </row>
    <row r="56" spans="1:18" ht="12.75" customHeight="1">
      <c r="A56" s="82"/>
      <c r="B56" s="84"/>
      <c r="C56" s="84"/>
      <c r="D56" s="190"/>
      <c r="E56" s="42"/>
      <c r="F56" s="42"/>
      <c r="G56" s="42"/>
      <c r="H56" s="6" t="s">
        <v>114</v>
      </c>
      <c r="I56" s="7"/>
      <c r="J56" s="32"/>
      <c r="K56" s="6">
        <v>105</v>
      </c>
      <c r="L56" s="246">
        <v>1</v>
      </c>
      <c r="M56" s="43" t="s">
        <v>40</v>
      </c>
      <c r="N56" s="47"/>
      <c r="O56" s="269">
        <v>5000</v>
      </c>
      <c r="P56" s="267"/>
      <c r="Q56" s="268"/>
      <c r="R56" s="25">
        <f>K56*L56*O56</f>
        <v>525000</v>
      </c>
    </row>
    <row r="57" spans="1:18" ht="12.75" customHeight="1">
      <c r="A57" s="82"/>
      <c r="B57" s="84"/>
      <c r="C57" s="84"/>
      <c r="D57" s="190"/>
      <c r="E57" s="42"/>
      <c r="F57" s="42"/>
      <c r="G57" s="42"/>
      <c r="H57" s="6"/>
      <c r="I57" s="8"/>
      <c r="J57" s="22"/>
      <c r="K57" s="6"/>
      <c r="L57" s="8"/>
      <c r="M57" s="264"/>
      <c r="N57" s="265"/>
      <c r="O57" s="281"/>
      <c r="P57" s="269"/>
      <c r="Q57" s="282"/>
      <c r="R57" s="25"/>
    </row>
    <row r="58" spans="1:18" ht="12.75" customHeight="1">
      <c r="A58" s="82"/>
      <c r="B58" s="84"/>
      <c r="C58" s="84"/>
      <c r="D58" s="84"/>
      <c r="E58" s="84"/>
      <c r="F58" s="84"/>
      <c r="G58" s="84"/>
      <c r="H58" s="6"/>
      <c r="I58" s="7"/>
      <c r="J58" s="32"/>
      <c r="K58" s="6"/>
      <c r="L58" s="8"/>
      <c r="M58" s="264"/>
      <c r="N58" s="265"/>
      <c r="O58" s="269"/>
      <c r="P58" s="267"/>
      <c r="Q58" s="268"/>
      <c r="R58" s="25"/>
    </row>
    <row r="59" spans="1:18" ht="12.75" customHeight="1">
      <c r="A59" s="191"/>
      <c r="B59" s="84"/>
      <c r="C59" s="84"/>
      <c r="D59" s="190"/>
      <c r="E59" s="42"/>
      <c r="F59" s="42"/>
      <c r="G59" s="42"/>
      <c r="H59" s="192"/>
      <c r="I59" s="193"/>
      <c r="J59" s="194"/>
      <c r="K59" s="5"/>
      <c r="L59" s="8"/>
      <c r="M59" s="82"/>
      <c r="N59" s="81"/>
      <c r="O59" s="77"/>
      <c r="P59" s="74"/>
      <c r="Q59" s="78"/>
      <c r="R59" s="86"/>
    </row>
    <row r="60" spans="1:18" ht="12.75" customHeight="1">
      <c r="A60" s="82"/>
      <c r="B60" s="84"/>
      <c r="C60" s="84"/>
      <c r="D60" s="190"/>
      <c r="E60" s="42"/>
      <c r="F60" s="42"/>
      <c r="G60" s="42"/>
      <c r="H60" s="6"/>
      <c r="I60" s="8"/>
      <c r="J60" s="22"/>
      <c r="K60" s="6"/>
      <c r="L60" s="8"/>
      <c r="M60" s="264"/>
      <c r="N60" s="265"/>
      <c r="O60" s="273"/>
      <c r="P60" s="274"/>
      <c r="Q60" s="275"/>
      <c r="R60" s="25"/>
    </row>
    <row r="61" spans="1:18" ht="19.5" customHeight="1">
      <c r="A61" s="66" t="s">
        <v>66</v>
      </c>
      <c r="B61" s="67"/>
      <c r="C61" s="67"/>
      <c r="D61" s="67"/>
      <c r="E61" s="67"/>
      <c r="F61" s="67"/>
      <c r="G61" s="67"/>
      <c r="H61" s="67"/>
      <c r="I61" s="67">
        <v>1</v>
      </c>
      <c r="J61" s="67"/>
      <c r="K61" s="67">
        <v>2</v>
      </c>
      <c r="L61" s="67"/>
      <c r="M61" s="83"/>
      <c r="N61" s="83"/>
      <c r="O61" s="79"/>
      <c r="P61" s="79">
        <v>3</v>
      </c>
      <c r="Q61" s="79"/>
      <c r="R61" s="68"/>
    </row>
    <row r="62" spans="1:18" ht="12.75">
      <c r="A62" s="36"/>
      <c r="B62" s="36"/>
      <c r="C62" s="36"/>
      <c r="D62" s="55"/>
      <c r="E62" s="18"/>
      <c r="F62" s="18"/>
      <c r="G62" s="18"/>
      <c r="H62" s="8"/>
      <c r="I62" s="8"/>
      <c r="J62" s="8"/>
      <c r="K62" s="18"/>
      <c r="L62" s="36"/>
      <c r="M62" s="42"/>
      <c r="N62" s="84"/>
      <c r="O62" s="110"/>
      <c r="P62" s="111"/>
      <c r="Q62" s="111"/>
      <c r="R62" s="56"/>
    </row>
    <row r="63" spans="1:18" ht="12.75">
      <c r="A63" s="7"/>
      <c r="B63" s="7"/>
      <c r="C63" s="7"/>
      <c r="D63" s="44"/>
      <c r="E63" s="8"/>
      <c r="F63" s="8"/>
      <c r="G63" s="8"/>
      <c r="H63" s="8"/>
      <c r="I63" s="8"/>
      <c r="J63" s="8"/>
      <c r="K63" s="8"/>
      <c r="L63" s="7"/>
      <c r="M63" s="42"/>
      <c r="N63" s="84"/>
      <c r="O63" s="109"/>
      <c r="P63" s="72"/>
      <c r="Q63" s="72"/>
      <c r="R63" s="33"/>
    </row>
    <row r="64" spans="1:18" ht="12.75">
      <c r="A64" s="7"/>
      <c r="B64" s="7"/>
      <c r="C64" s="7"/>
      <c r="D64" s="44"/>
      <c r="E64" s="8"/>
      <c r="F64" s="8"/>
      <c r="G64" s="8"/>
      <c r="H64" s="8"/>
      <c r="I64" s="8"/>
      <c r="J64" s="8"/>
      <c r="K64" s="8"/>
      <c r="L64" s="7"/>
      <c r="M64" s="42"/>
      <c r="N64" s="84"/>
      <c r="O64" s="109"/>
      <c r="P64" s="72"/>
      <c r="Q64" s="72"/>
      <c r="R64" s="33"/>
    </row>
    <row r="65" spans="1:18" ht="12.75">
      <c r="A65" s="7"/>
      <c r="B65" s="7"/>
      <c r="C65" s="7"/>
      <c r="D65" s="44"/>
      <c r="E65" s="8"/>
      <c r="F65" s="8"/>
      <c r="G65" s="8"/>
      <c r="H65" s="8"/>
      <c r="I65" s="8"/>
      <c r="J65" s="8"/>
      <c r="K65" s="8"/>
      <c r="L65" s="7"/>
      <c r="M65" s="42"/>
      <c r="N65" s="84"/>
      <c r="O65" s="109"/>
      <c r="P65" s="72"/>
      <c r="Q65" s="72"/>
      <c r="R65" s="33"/>
    </row>
    <row r="66" spans="1:23" ht="12.75">
      <c r="A66" s="7"/>
      <c r="B66" s="7"/>
      <c r="C66" s="7"/>
      <c r="D66" s="44"/>
      <c r="E66" s="8"/>
      <c r="F66" s="8"/>
      <c r="G66" s="8"/>
      <c r="H66" s="8"/>
      <c r="I66" s="8"/>
      <c r="J66" s="8"/>
      <c r="K66" s="8"/>
      <c r="L66" s="7"/>
      <c r="M66" s="42"/>
      <c r="N66" s="84"/>
      <c r="O66" s="109"/>
      <c r="P66" s="72"/>
      <c r="Q66" s="72"/>
      <c r="R66" s="33"/>
      <c r="W66" s="69"/>
    </row>
    <row r="67" spans="1:18" ht="12.75">
      <c r="A67" s="7"/>
      <c r="B67" s="7"/>
      <c r="C67" s="7"/>
      <c r="D67" s="44"/>
      <c r="E67" s="8"/>
      <c r="F67" s="8"/>
      <c r="G67" s="8"/>
      <c r="H67" s="8"/>
      <c r="I67" s="8"/>
      <c r="J67" s="8"/>
      <c r="K67" s="8"/>
      <c r="L67" s="7"/>
      <c r="M67" s="42"/>
      <c r="N67" s="84"/>
      <c r="O67" s="109"/>
      <c r="P67" s="72"/>
      <c r="Q67" s="72"/>
      <c r="R67" s="33"/>
    </row>
    <row r="68" spans="1:18" ht="12.75">
      <c r="A68" s="9"/>
      <c r="B68" s="10"/>
      <c r="C68" s="10"/>
      <c r="D68" s="10">
        <v>1</v>
      </c>
      <c r="E68" s="10"/>
      <c r="F68" s="10"/>
      <c r="G68" s="10"/>
      <c r="H68" s="9"/>
      <c r="I68" s="50">
        <v>2</v>
      </c>
      <c r="J68" s="11"/>
      <c r="K68" s="10">
        <v>3</v>
      </c>
      <c r="L68" s="10"/>
      <c r="M68" s="70">
        <v>4</v>
      </c>
      <c r="N68" s="71"/>
      <c r="O68" s="80"/>
      <c r="P68" s="80">
        <v>5</v>
      </c>
      <c r="Q68" s="80"/>
      <c r="R68" s="38">
        <v>6</v>
      </c>
    </row>
    <row r="69" spans="1:19" ht="12.75">
      <c r="A69" s="162"/>
      <c r="B69" s="158"/>
      <c r="C69" s="158" t="s">
        <v>157</v>
      </c>
      <c r="D69" s="158" t="s">
        <v>158</v>
      </c>
      <c r="E69" s="158" t="s">
        <v>158</v>
      </c>
      <c r="F69" s="158" t="s">
        <v>183</v>
      </c>
      <c r="G69" s="159"/>
      <c r="H69" s="58" t="s">
        <v>54</v>
      </c>
      <c r="I69" s="59"/>
      <c r="J69" s="212"/>
      <c r="K69" s="58"/>
      <c r="L69" s="45"/>
      <c r="M69" s="82"/>
      <c r="N69" s="81"/>
      <c r="O69" s="74"/>
      <c r="P69" s="75"/>
      <c r="Q69" s="76"/>
      <c r="R69" s="213">
        <f>R70+R72</f>
        <v>30500000</v>
      </c>
      <c r="S69" s="209"/>
    </row>
    <row r="70" spans="1:19" s="90" customFormat="1" ht="22.5" customHeight="1">
      <c r="A70" s="162"/>
      <c r="B70" s="158"/>
      <c r="C70" s="160" t="s">
        <v>157</v>
      </c>
      <c r="D70" s="160" t="s">
        <v>158</v>
      </c>
      <c r="E70" s="160" t="s">
        <v>158</v>
      </c>
      <c r="F70" s="160" t="s">
        <v>183</v>
      </c>
      <c r="G70" s="161">
        <v>10</v>
      </c>
      <c r="H70" s="328" t="s">
        <v>104</v>
      </c>
      <c r="I70" s="329"/>
      <c r="J70" s="330"/>
      <c r="K70" s="58"/>
      <c r="L70" s="45"/>
      <c r="M70" s="82"/>
      <c r="N70" s="81"/>
      <c r="O70" s="77"/>
      <c r="P70" s="74"/>
      <c r="Q70" s="78"/>
      <c r="R70" s="208">
        <f>R71</f>
        <v>1250000</v>
      </c>
      <c r="S70" s="209"/>
    </row>
    <row r="71" spans="1:19" ht="12.75">
      <c r="A71" s="162"/>
      <c r="B71" s="158"/>
      <c r="C71" s="158"/>
      <c r="D71" s="210"/>
      <c r="E71" s="160"/>
      <c r="F71" s="160"/>
      <c r="G71" s="160"/>
      <c r="H71" s="46" t="s">
        <v>201</v>
      </c>
      <c r="I71" s="45"/>
      <c r="J71" s="47"/>
      <c r="K71" s="46">
        <v>5</v>
      </c>
      <c r="L71" s="248">
        <v>1</v>
      </c>
      <c r="M71" s="264" t="s">
        <v>182</v>
      </c>
      <c r="N71" s="265"/>
      <c r="O71" s="281">
        <v>250000</v>
      </c>
      <c r="P71" s="269"/>
      <c r="Q71" s="282"/>
      <c r="R71" s="208">
        <f>K71*L71*O71</f>
        <v>1250000</v>
      </c>
      <c r="S71" s="209"/>
    </row>
    <row r="72" spans="1:28" s="130" customFormat="1" ht="12.75">
      <c r="A72" s="162"/>
      <c r="B72" s="160"/>
      <c r="C72" s="160" t="s">
        <v>157</v>
      </c>
      <c r="D72" s="160" t="s">
        <v>158</v>
      </c>
      <c r="E72" s="160" t="s">
        <v>158</v>
      </c>
      <c r="F72" s="160" t="s">
        <v>183</v>
      </c>
      <c r="G72" s="161" t="s">
        <v>184</v>
      </c>
      <c r="H72" s="46" t="s">
        <v>115</v>
      </c>
      <c r="I72" s="45"/>
      <c r="J72" s="47"/>
      <c r="K72" s="58"/>
      <c r="L72" s="59"/>
      <c r="M72" s="82"/>
      <c r="N72" s="81"/>
      <c r="O72" s="74"/>
      <c r="P72" s="75"/>
      <c r="Q72" s="76"/>
      <c r="R72" s="208">
        <f>R73+R74</f>
        <v>29250000</v>
      </c>
      <c r="S72" s="209"/>
      <c r="T72" s="127"/>
      <c r="U72" s="211"/>
      <c r="V72" s="211"/>
      <c r="W72" s="211"/>
      <c r="X72" s="211"/>
      <c r="Y72" s="211"/>
      <c r="Z72" s="211"/>
      <c r="AA72" s="211"/>
      <c r="AB72" s="211"/>
    </row>
    <row r="73" spans="1:28" ht="12.75">
      <c r="A73" s="162"/>
      <c r="B73" s="158"/>
      <c r="C73" s="158"/>
      <c r="D73" s="210"/>
      <c r="E73" s="160"/>
      <c r="F73" s="160"/>
      <c r="G73" s="160"/>
      <c r="H73" s="46" t="s">
        <v>202</v>
      </c>
      <c r="I73" s="45"/>
      <c r="J73" s="47"/>
      <c r="K73" s="46">
        <v>105</v>
      </c>
      <c r="L73" s="248">
        <v>1</v>
      </c>
      <c r="M73" s="264" t="s">
        <v>182</v>
      </c>
      <c r="N73" s="265"/>
      <c r="O73" s="281">
        <v>100000</v>
      </c>
      <c r="P73" s="269"/>
      <c r="Q73" s="282"/>
      <c r="R73" s="208">
        <f>K73*L73*O73</f>
        <v>10500000</v>
      </c>
      <c r="S73" s="209"/>
      <c r="T73" s="4"/>
      <c r="U73" s="8"/>
      <c r="V73" s="7"/>
      <c r="W73" s="259"/>
      <c r="X73" s="259"/>
      <c r="Y73" s="325"/>
      <c r="Z73" s="325"/>
      <c r="AA73" s="325"/>
      <c r="AB73" s="26"/>
    </row>
    <row r="74" spans="1:28" s="130" customFormat="1" ht="27" customHeight="1">
      <c r="A74" s="171"/>
      <c r="B74" s="172"/>
      <c r="C74" s="172"/>
      <c r="D74" s="250"/>
      <c r="E74" s="167"/>
      <c r="F74" s="167"/>
      <c r="G74" s="167"/>
      <c r="H74" s="326" t="s">
        <v>203</v>
      </c>
      <c r="I74" s="260"/>
      <c r="J74" s="327"/>
      <c r="K74" s="124">
        <v>125</v>
      </c>
      <c r="L74" s="251">
        <v>1</v>
      </c>
      <c r="M74" s="317" t="s">
        <v>182</v>
      </c>
      <c r="N74" s="283"/>
      <c r="O74" s="262">
        <v>150000</v>
      </c>
      <c r="P74" s="263"/>
      <c r="Q74" s="318"/>
      <c r="R74" s="129">
        <f>K74*L74*O74</f>
        <v>18750000</v>
      </c>
      <c r="T74" s="211"/>
      <c r="U74" s="127"/>
      <c r="V74" s="121"/>
      <c r="W74" s="245"/>
      <c r="X74" s="245"/>
      <c r="Y74" s="252"/>
      <c r="Z74" s="253"/>
      <c r="AA74" s="253"/>
      <c r="AB74" s="155"/>
    </row>
    <row r="75" spans="1:28" s="130" customFormat="1" ht="12.75">
      <c r="A75" s="162"/>
      <c r="B75" s="158"/>
      <c r="C75" s="158" t="s">
        <v>157</v>
      </c>
      <c r="D75" s="158" t="s">
        <v>158</v>
      </c>
      <c r="E75" s="158" t="s">
        <v>158</v>
      </c>
      <c r="F75" s="158" t="s">
        <v>177</v>
      </c>
      <c r="G75" s="158"/>
      <c r="H75" s="58" t="s">
        <v>55</v>
      </c>
      <c r="I75" s="59"/>
      <c r="J75" s="212"/>
      <c r="K75" s="58"/>
      <c r="L75" s="59"/>
      <c r="M75" s="82"/>
      <c r="N75" s="81"/>
      <c r="O75" s="74"/>
      <c r="P75" s="75"/>
      <c r="Q75" s="76"/>
      <c r="R75" s="213">
        <f>R76</f>
        <v>684500</v>
      </c>
      <c r="S75" s="209"/>
      <c r="T75" s="211"/>
      <c r="U75" s="211"/>
      <c r="V75" s="211"/>
      <c r="W75" s="211"/>
      <c r="X75" s="211"/>
      <c r="Y75" s="211"/>
      <c r="Z75" s="211"/>
      <c r="AA75" s="211"/>
      <c r="AB75" s="211"/>
    </row>
    <row r="76" spans="1:19" ht="12.75">
      <c r="A76" s="162"/>
      <c r="B76" s="160"/>
      <c r="C76" s="160" t="s">
        <v>157</v>
      </c>
      <c r="D76" s="160" t="s">
        <v>158</v>
      </c>
      <c r="E76" s="160" t="s">
        <v>158</v>
      </c>
      <c r="F76" s="160" t="s">
        <v>177</v>
      </c>
      <c r="G76" s="160" t="s">
        <v>170</v>
      </c>
      <c r="H76" s="46" t="s">
        <v>105</v>
      </c>
      <c r="I76" s="45"/>
      <c r="J76" s="47"/>
      <c r="K76" s="46"/>
      <c r="L76" s="45"/>
      <c r="M76" s="43"/>
      <c r="N76" s="49"/>
      <c r="O76" s="266"/>
      <c r="P76" s="267"/>
      <c r="Q76" s="268"/>
      <c r="R76" s="208">
        <f>R77</f>
        <v>684500</v>
      </c>
      <c r="S76" s="209"/>
    </row>
    <row r="77" spans="1:19" ht="12.75">
      <c r="A77" s="164"/>
      <c r="B77" s="160"/>
      <c r="C77" s="160"/>
      <c r="D77" s="160"/>
      <c r="E77" s="160"/>
      <c r="F77" s="160"/>
      <c r="G77" s="160"/>
      <c r="H77" s="46" t="s">
        <v>84</v>
      </c>
      <c r="I77" s="59"/>
      <c r="J77" s="212"/>
      <c r="K77" s="100">
        <v>2738</v>
      </c>
      <c r="L77" s="254">
        <v>1</v>
      </c>
      <c r="M77" s="264" t="s">
        <v>63</v>
      </c>
      <c r="N77" s="265"/>
      <c r="O77" s="269">
        <v>250</v>
      </c>
      <c r="P77" s="267"/>
      <c r="Q77" s="268"/>
      <c r="R77" s="208">
        <f>K77*L77*O77</f>
        <v>684500</v>
      </c>
      <c r="S77" s="209"/>
    </row>
    <row r="78" spans="1:19" s="103" customFormat="1" ht="12.75">
      <c r="A78" s="162"/>
      <c r="B78" s="158"/>
      <c r="C78" s="158" t="s">
        <v>157</v>
      </c>
      <c r="D78" s="158" t="s">
        <v>158</v>
      </c>
      <c r="E78" s="158" t="s">
        <v>158</v>
      </c>
      <c r="F78" s="158" t="s">
        <v>185</v>
      </c>
      <c r="G78" s="158"/>
      <c r="H78" s="58" t="s">
        <v>116</v>
      </c>
      <c r="I78" s="59"/>
      <c r="J78" s="212"/>
      <c r="K78" s="102"/>
      <c r="L78" s="255"/>
      <c r="M78" s="82"/>
      <c r="N78" s="81"/>
      <c r="O78" s="74"/>
      <c r="P78" s="75"/>
      <c r="Q78" s="75"/>
      <c r="R78" s="213">
        <f>R79</f>
        <v>9000000</v>
      </c>
      <c r="S78" s="214"/>
    </row>
    <row r="79" spans="1:19" ht="12.75">
      <c r="A79" s="162"/>
      <c r="B79" s="160"/>
      <c r="C79" s="160" t="s">
        <v>157</v>
      </c>
      <c r="D79" s="160" t="s">
        <v>158</v>
      </c>
      <c r="E79" s="160" t="s">
        <v>158</v>
      </c>
      <c r="F79" s="160" t="s">
        <v>185</v>
      </c>
      <c r="G79" s="160" t="s">
        <v>161</v>
      </c>
      <c r="H79" s="46" t="s">
        <v>117</v>
      </c>
      <c r="I79" s="59"/>
      <c r="J79" s="212"/>
      <c r="K79" s="101"/>
      <c r="L79" s="256"/>
      <c r="M79" s="43"/>
      <c r="N79" s="49"/>
      <c r="O79" s="109"/>
      <c r="P79" s="72"/>
      <c r="Q79" s="72"/>
      <c r="R79" s="208">
        <f>R80</f>
        <v>9000000</v>
      </c>
      <c r="S79" s="209"/>
    </row>
    <row r="80" spans="1:19" ht="12.75">
      <c r="A80" s="164"/>
      <c r="B80" s="160"/>
      <c r="C80" s="160"/>
      <c r="D80" s="160"/>
      <c r="E80" s="160"/>
      <c r="F80" s="160"/>
      <c r="G80" s="160"/>
      <c r="H80" s="46" t="s">
        <v>118</v>
      </c>
      <c r="I80" s="59"/>
      <c r="J80" s="212"/>
      <c r="K80" s="101">
        <v>2</v>
      </c>
      <c r="L80" s="256">
        <v>1</v>
      </c>
      <c r="M80" s="264" t="s">
        <v>40</v>
      </c>
      <c r="N80" s="265"/>
      <c r="O80" s="281">
        <v>4500000</v>
      </c>
      <c r="P80" s="269"/>
      <c r="Q80" s="282"/>
      <c r="R80" s="208">
        <f>K80*L80*O80</f>
        <v>9000000</v>
      </c>
      <c r="S80" s="209"/>
    </row>
    <row r="81" spans="1:19" ht="12.75">
      <c r="A81" s="162"/>
      <c r="B81" s="158"/>
      <c r="C81" s="158" t="s">
        <v>157</v>
      </c>
      <c r="D81" s="158" t="s">
        <v>158</v>
      </c>
      <c r="E81" s="158" t="s">
        <v>158</v>
      </c>
      <c r="F81" s="158" t="s">
        <v>185</v>
      </c>
      <c r="G81" s="158"/>
      <c r="H81" s="58" t="s">
        <v>41</v>
      </c>
      <c r="I81" s="59"/>
      <c r="J81" s="212"/>
      <c r="K81" s="59"/>
      <c r="L81" s="257"/>
      <c r="M81" s="82"/>
      <c r="N81" s="81"/>
      <c r="O81" s="75"/>
      <c r="P81" s="75"/>
      <c r="Q81" s="75"/>
      <c r="R81" s="213">
        <f>R82</f>
        <v>13335000</v>
      </c>
      <c r="S81" s="209"/>
    </row>
    <row r="82" spans="1:19" ht="12.75">
      <c r="A82" s="162"/>
      <c r="B82" s="160"/>
      <c r="C82" s="160" t="s">
        <v>157</v>
      </c>
      <c r="D82" s="160" t="s">
        <v>158</v>
      </c>
      <c r="E82" s="160" t="s">
        <v>158</v>
      </c>
      <c r="F82" s="160" t="s">
        <v>185</v>
      </c>
      <c r="G82" s="161" t="s">
        <v>186</v>
      </c>
      <c r="H82" s="46" t="s">
        <v>56</v>
      </c>
      <c r="I82" s="45"/>
      <c r="J82" s="47"/>
      <c r="K82" s="45"/>
      <c r="L82" s="248"/>
      <c r="M82" s="43"/>
      <c r="N82" s="49"/>
      <c r="O82" s="266"/>
      <c r="P82" s="267"/>
      <c r="Q82" s="268"/>
      <c r="R82" s="208">
        <f>SUM(R84:R87)</f>
        <v>13335000</v>
      </c>
      <c r="S82" s="209"/>
    </row>
    <row r="83" spans="1:21" ht="12.75">
      <c r="A83" s="164"/>
      <c r="B83" s="160"/>
      <c r="C83" s="160"/>
      <c r="D83" s="160"/>
      <c r="E83" s="160"/>
      <c r="F83" s="160"/>
      <c r="G83" s="161"/>
      <c r="H83" s="46" t="s">
        <v>57</v>
      </c>
      <c r="I83" s="45"/>
      <c r="J83" s="47"/>
      <c r="K83" s="45"/>
      <c r="L83" s="248"/>
      <c r="M83" s="43"/>
      <c r="N83" s="49"/>
      <c r="O83" s="266"/>
      <c r="P83" s="267"/>
      <c r="Q83" s="268"/>
      <c r="R83" s="208"/>
      <c r="S83" s="209"/>
      <c r="U83">
        <f>256/2</f>
        <v>128</v>
      </c>
    </row>
    <row r="84" spans="1:19" ht="12.75">
      <c r="A84" s="164"/>
      <c r="B84" s="160"/>
      <c r="C84" s="160"/>
      <c r="D84" s="160"/>
      <c r="E84" s="160"/>
      <c r="F84" s="160"/>
      <c r="G84" s="161"/>
      <c r="H84" s="46" t="s">
        <v>204</v>
      </c>
      <c r="I84" s="45"/>
      <c r="J84" s="47"/>
      <c r="K84" s="45">
        <v>125</v>
      </c>
      <c r="L84" s="248">
        <v>1</v>
      </c>
      <c r="M84" s="264" t="s">
        <v>182</v>
      </c>
      <c r="N84" s="265"/>
      <c r="O84" s="266">
        <v>10000</v>
      </c>
      <c r="P84" s="267"/>
      <c r="Q84" s="268"/>
      <c r="R84" s="208">
        <f>K84*L84*O84</f>
        <v>1250000</v>
      </c>
      <c r="S84" s="209"/>
    </row>
    <row r="85" spans="1:19" ht="12.75">
      <c r="A85" s="164"/>
      <c r="B85" s="160"/>
      <c r="C85" s="160"/>
      <c r="D85" s="160"/>
      <c r="E85" s="160"/>
      <c r="F85" s="160"/>
      <c r="G85" s="161"/>
      <c r="H85" s="46" t="s">
        <v>205</v>
      </c>
      <c r="I85" s="45"/>
      <c r="J85" s="47"/>
      <c r="K85" s="45">
        <v>125</v>
      </c>
      <c r="L85" s="248">
        <v>1</v>
      </c>
      <c r="M85" s="264" t="s">
        <v>182</v>
      </c>
      <c r="N85" s="265"/>
      <c r="O85" s="266">
        <v>25000</v>
      </c>
      <c r="P85" s="267"/>
      <c r="Q85" s="268"/>
      <c r="R85" s="208">
        <f>K85*L85*O85</f>
        <v>3125000</v>
      </c>
      <c r="S85" s="209"/>
    </row>
    <row r="86" spans="1:19" ht="12.75">
      <c r="A86" s="164"/>
      <c r="B86" s="160"/>
      <c r="C86" s="160"/>
      <c r="D86" s="160"/>
      <c r="E86" s="160"/>
      <c r="F86" s="160"/>
      <c r="G86" s="161"/>
      <c r="H86" s="46" t="s">
        <v>207</v>
      </c>
      <c r="I86" s="45"/>
      <c r="J86" s="47"/>
      <c r="K86" s="45">
        <v>256</v>
      </c>
      <c r="L86" s="248">
        <v>1</v>
      </c>
      <c r="M86" s="264" t="s">
        <v>182</v>
      </c>
      <c r="N86" s="265"/>
      <c r="O86" s="266">
        <v>10000</v>
      </c>
      <c r="P86" s="267"/>
      <c r="Q86" s="268"/>
      <c r="R86" s="208">
        <f>K86*L86*O86</f>
        <v>2560000</v>
      </c>
      <c r="S86" s="209"/>
    </row>
    <row r="87" spans="1:20" ht="12.75">
      <c r="A87" s="164"/>
      <c r="B87" s="160"/>
      <c r="C87" s="160"/>
      <c r="D87" s="160"/>
      <c r="E87" s="160"/>
      <c r="F87" s="160"/>
      <c r="G87" s="161"/>
      <c r="H87" s="46" t="s">
        <v>208</v>
      </c>
      <c r="I87" s="45"/>
      <c r="J87" s="47"/>
      <c r="K87" s="45">
        <v>256</v>
      </c>
      <c r="L87" s="248">
        <v>1</v>
      </c>
      <c r="M87" s="264" t="s">
        <v>182</v>
      </c>
      <c r="N87" s="265"/>
      <c r="O87" s="266">
        <v>25000</v>
      </c>
      <c r="P87" s="267"/>
      <c r="Q87" s="268"/>
      <c r="R87" s="208">
        <f>K87*L87*O87</f>
        <v>6400000</v>
      </c>
      <c r="S87" s="209"/>
      <c r="T87">
        <f>128*2</f>
        <v>256</v>
      </c>
    </row>
    <row r="88" spans="1:19" s="103" customFormat="1" ht="12.75">
      <c r="A88" s="162"/>
      <c r="B88" s="158"/>
      <c r="C88" s="158" t="s">
        <v>157</v>
      </c>
      <c r="D88" s="158" t="s">
        <v>158</v>
      </c>
      <c r="E88" s="158" t="s">
        <v>158</v>
      </c>
      <c r="F88" s="158" t="s">
        <v>187</v>
      </c>
      <c r="G88" s="159"/>
      <c r="H88" s="59" t="s">
        <v>129</v>
      </c>
      <c r="I88" s="59"/>
      <c r="J88" s="212"/>
      <c r="K88" s="58"/>
      <c r="L88" s="59"/>
      <c r="M88" s="82"/>
      <c r="N88" s="81"/>
      <c r="O88" s="119"/>
      <c r="P88" s="75"/>
      <c r="Q88" s="76"/>
      <c r="R88" s="213">
        <f>R89</f>
        <v>2000000</v>
      </c>
      <c r="S88" s="214"/>
    </row>
    <row r="89" spans="1:20" ht="12.75">
      <c r="A89" s="164"/>
      <c r="B89" s="160"/>
      <c r="C89" s="160" t="s">
        <v>157</v>
      </c>
      <c r="D89" s="160" t="s">
        <v>158</v>
      </c>
      <c r="E89" s="160" t="s">
        <v>158</v>
      </c>
      <c r="F89" s="160" t="s">
        <v>187</v>
      </c>
      <c r="G89" s="161" t="s">
        <v>170</v>
      </c>
      <c r="H89" s="45" t="s">
        <v>188</v>
      </c>
      <c r="I89" s="45"/>
      <c r="J89" s="47"/>
      <c r="K89" s="46"/>
      <c r="L89" s="45"/>
      <c r="M89" s="43"/>
      <c r="N89" s="49"/>
      <c r="O89" s="97"/>
      <c r="P89" s="72"/>
      <c r="Q89" s="73"/>
      <c r="R89" s="208">
        <f>SUM(R90:R91)</f>
        <v>2000000</v>
      </c>
      <c r="S89" s="209"/>
      <c r="T89">
        <f>20000/250</f>
        <v>80</v>
      </c>
    </row>
    <row r="90" spans="1:19" ht="12.75">
      <c r="A90" s="164"/>
      <c r="B90" s="160"/>
      <c r="C90" s="160"/>
      <c r="D90" s="160"/>
      <c r="E90" s="160"/>
      <c r="F90" s="160"/>
      <c r="G90" s="161"/>
      <c r="H90" s="45" t="s">
        <v>209</v>
      </c>
      <c r="I90" s="45"/>
      <c r="J90" s="47"/>
      <c r="K90" s="46">
        <v>4</v>
      </c>
      <c r="L90" s="248">
        <v>1</v>
      </c>
      <c r="M90" s="264" t="s">
        <v>182</v>
      </c>
      <c r="N90" s="265"/>
      <c r="O90" s="266">
        <v>300000</v>
      </c>
      <c r="P90" s="267"/>
      <c r="Q90" s="268"/>
      <c r="R90" s="208">
        <f>K90*L90*O90</f>
        <v>1200000</v>
      </c>
      <c r="S90" s="209"/>
    </row>
    <row r="91" spans="1:19" ht="12.75">
      <c r="A91" s="164"/>
      <c r="B91" s="160"/>
      <c r="C91" s="160"/>
      <c r="D91" s="160"/>
      <c r="E91" s="160"/>
      <c r="F91" s="160"/>
      <c r="G91" s="161"/>
      <c r="H91" s="45" t="s">
        <v>210</v>
      </c>
      <c r="I91" s="45"/>
      <c r="J91" s="47"/>
      <c r="K91" s="46">
        <v>4</v>
      </c>
      <c r="L91" s="248">
        <v>1</v>
      </c>
      <c r="M91" s="264" t="s">
        <v>182</v>
      </c>
      <c r="N91" s="265"/>
      <c r="O91" s="266">
        <v>200000</v>
      </c>
      <c r="P91" s="267"/>
      <c r="Q91" s="268"/>
      <c r="R91" s="208">
        <f>K91*L91*O91</f>
        <v>800000</v>
      </c>
      <c r="S91" s="209"/>
    </row>
    <row r="92" spans="1:20" ht="12.75">
      <c r="A92" s="215"/>
      <c r="B92" s="216"/>
      <c r="C92" s="216"/>
      <c r="D92" s="216"/>
      <c r="E92" s="216"/>
      <c r="F92" s="216"/>
      <c r="G92" s="217"/>
      <c r="H92" s="216" t="s">
        <v>42</v>
      </c>
      <c r="I92" s="216"/>
      <c r="J92" s="216"/>
      <c r="K92" s="215"/>
      <c r="L92" s="217"/>
      <c r="M92" s="215"/>
      <c r="N92" s="217"/>
      <c r="O92" s="218"/>
      <c r="P92" s="219"/>
      <c r="Q92" s="220"/>
      <c r="R92" s="221">
        <f>R28</f>
        <v>60000000</v>
      </c>
      <c r="S92" s="209"/>
      <c r="T92" s="104">
        <f>60000000-R92</f>
        <v>0</v>
      </c>
    </row>
    <row r="93" spans="1:18" ht="12.75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9"/>
    </row>
    <row r="94" spans="1:20" ht="12.75">
      <c r="A94" s="6" t="s">
        <v>65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259"/>
      <c r="P94" s="259"/>
      <c r="Q94" s="259"/>
      <c r="R94" s="265"/>
      <c r="T94">
        <f>44500/250</f>
        <v>178</v>
      </c>
    </row>
    <row r="95" spans="1:20" ht="12.75">
      <c r="A95" s="6" t="s">
        <v>43</v>
      </c>
      <c r="B95" s="8"/>
      <c r="C95" s="8"/>
      <c r="D95" s="8"/>
      <c r="E95" s="8"/>
      <c r="F95" s="8"/>
      <c r="G95" s="8" t="s">
        <v>48</v>
      </c>
      <c r="H95" s="98">
        <v>0</v>
      </c>
      <c r="I95" s="8"/>
      <c r="J95" s="8"/>
      <c r="K95" s="8"/>
      <c r="L95" s="8"/>
      <c r="M95" s="8"/>
      <c r="N95" s="8"/>
      <c r="O95" s="259" t="s">
        <v>49</v>
      </c>
      <c r="P95" s="259"/>
      <c r="Q95" s="259"/>
      <c r="R95" s="265"/>
      <c r="T95" s="131">
        <f>K77+T94</f>
        <v>2916</v>
      </c>
    </row>
    <row r="96" spans="1:18" ht="12.75">
      <c r="A96" s="6" t="s">
        <v>44</v>
      </c>
      <c r="B96" s="8"/>
      <c r="C96" s="8"/>
      <c r="D96" s="8"/>
      <c r="E96" s="8"/>
      <c r="F96" s="8"/>
      <c r="G96" s="8" t="s">
        <v>47</v>
      </c>
      <c r="H96" s="98">
        <v>60000000</v>
      </c>
      <c r="I96" s="8"/>
      <c r="J96" s="8"/>
      <c r="K96" s="8"/>
      <c r="L96" s="8"/>
      <c r="M96" s="8"/>
      <c r="N96" s="8"/>
      <c r="O96" s="8"/>
      <c r="P96" s="8"/>
      <c r="Q96" s="8"/>
      <c r="R96" s="22"/>
    </row>
    <row r="97" spans="1:18" ht="12.75">
      <c r="A97" s="6" t="s">
        <v>45</v>
      </c>
      <c r="B97" s="8"/>
      <c r="C97" s="8"/>
      <c r="D97" s="8"/>
      <c r="E97" s="8"/>
      <c r="F97" s="8"/>
      <c r="G97" s="8" t="s">
        <v>47</v>
      </c>
      <c r="H97" s="98">
        <v>0</v>
      </c>
      <c r="I97" s="8"/>
      <c r="J97" s="8"/>
      <c r="K97" s="8"/>
      <c r="L97" s="8"/>
      <c r="M97" s="8"/>
      <c r="N97" s="8"/>
      <c r="O97" s="8"/>
      <c r="P97" s="8"/>
      <c r="Q97" s="8"/>
      <c r="R97" s="22"/>
    </row>
    <row r="98" spans="1:18" ht="12.75">
      <c r="A98" s="6" t="s">
        <v>46</v>
      </c>
      <c r="B98" s="8"/>
      <c r="C98" s="8"/>
      <c r="D98" s="8"/>
      <c r="E98" s="8"/>
      <c r="F98" s="8"/>
      <c r="G98" s="13" t="s">
        <v>48</v>
      </c>
      <c r="H98" s="99">
        <v>0</v>
      </c>
      <c r="I98" s="8"/>
      <c r="J98" s="8"/>
      <c r="K98" s="8"/>
      <c r="L98" s="8"/>
      <c r="M98" s="8"/>
      <c r="N98" s="8"/>
      <c r="O98" s="276" t="s">
        <v>71</v>
      </c>
      <c r="P98" s="276"/>
      <c r="Q98" s="276"/>
      <c r="R98" s="277"/>
    </row>
    <row r="99" spans="1:18" ht="12.75">
      <c r="A99" s="6"/>
      <c r="B99" s="8"/>
      <c r="C99" s="8"/>
      <c r="D99" s="8"/>
      <c r="E99" s="8"/>
      <c r="F99" s="8"/>
      <c r="G99" s="8"/>
      <c r="H99" s="98"/>
      <c r="I99" s="8"/>
      <c r="J99" s="8"/>
      <c r="K99" s="8"/>
      <c r="L99" s="8"/>
      <c r="M99" s="8"/>
      <c r="N99" s="8"/>
      <c r="O99" s="259" t="s">
        <v>69</v>
      </c>
      <c r="P99" s="259"/>
      <c r="Q99" s="259"/>
      <c r="R99" s="265"/>
    </row>
    <row r="100" spans="1:18" ht="12.75">
      <c r="A100" s="6"/>
      <c r="B100" s="8"/>
      <c r="C100" s="8"/>
      <c r="D100" s="8"/>
      <c r="E100" s="8"/>
      <c r="F100" s="8"/>
      <c r="G100" s="29" t="s">
        <v>48</v>
      </c>
      <c r="H100" s="98">
        <f>SUM(H95:H98)</f>
        <v>60000000</v>
      </c>
      <c r="I100" s="8"/>
      <c r="J100" s="8"/>
      <c r="K100" s="8"/>
      <c r="L100" s="8"/>
      <c r="M100" s="8"/>
      <c r="N100" s="8"/>
      <c r="O100" s="259" t="s">
        <v>70</v>
      </c>
      <c r="P100" s="259"/>
      <c r="Q100" s="259"/>
      <c r="R100" s="265"/>
    </row>
    <row r="101" spans="1:18" ht="12.7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2"/>
    </row>
    <row r="102" spans="1:18" ht="12.75">
      <c r="A102" s="9"/>
      <c r="B102" s="10"/>
      <c r="C102" s="10"/>
      <c r="D102" s="10"/>
      <c r="E102" s="10"/>
      <c r="F102" s="10"/>
      <c r="G102" s="10"/>
      <c r="H102" s="10" t="s">
        <v>50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1"/>
    </row>
    <row r="103" spans="1:18" ht="12.75">
      <c r="A103" s="17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9"/>
    </row>
    <row r="104" spans="1:18" ht="12.75">
      <c r="A104" s="6">
        <v>1</v>
      </c>
      <c r="B104" s="8" t="s">
        <v>58</v>
      </c>
      <c r="C104" s="8"/>
      <c r="D104" s="8"/>
      <c r="E104" s="8"/>
      <c r="F104" s="8"/>
      <c r="G104" s="8"/>
      <c r="H104" s="45" t="s">
        <v>98</v>
      </c>
      <c r="I104" s="45"/>
      <c r="J104" s="8"/>
      <c r="K104" s="8" t="s">
        <v>51</v>
      </c>
      <c r="L104" s="8"/>
      <c r="M104" s="8"/>
      <c r="N104" s="39"/>
      <c r="O104" s="259" t="s">
        <v>110</v>
      </c>
      <c r="P104" s="259"/>
      <c r="Q104" s="259"/>
      <c r="R104" s="265"/>
    </row>
    <row r="105" spans="1:18" ht="12.7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259" t="s">
        <v>60</v>
      </c>
      <c r="P105" s="259"/>
      <c r="Q105" s="259"/>
      <c r="R105" s="265"/>
    </row>
    <row r="106" spans="1:18" ht="12.75">
      <c r="A106" s="6">
        <v>2</v>
      </c>
      <c r="B106" s="8" t="s">
        <v>58</v>
      </c>
      <c r="C106" s="8"/>
      <c r="D106" s="8"/>
      <c r="E106" s="8"/>
      <c r="F106" s="8"/>
      <c r="G106" s="8"/>
      <c r="H106" s="8" t="s">
        <v>99</v>
      </c>
      <c r="I106" s="8"/>
      <c r="J106" s="8"/>
      <c r="K106" s="8" t="s">
        <v>61</v>
      </c>
      <c r="L106" s="8"/>
      <c r="M106" s="8"/>
      <c r="N106" s="112"/>
      <c r="O106" s="259" t="s">
        <v>52</v>
      </c>
      <c r="P106" s="259"/>
      <c r="Q106" s="259"/>
      <c r="R106" s="265"/>
    </row>
    <row r="107" spans="1:18" ht="12.7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2"/>
    </row>
    <row r="108" spans="1:18" ht="12.75">
      <c r="A108" s="6">
        <v>3</v>
      </c>
      <c r="B108" s="8" t="s">
        <v>96</v>
      </c>
      <c r="C108" s="8"/>
      <c r="D108" s="8"/>
      <c r="E108" s="8"/>
      <c r="F108" s="8"/>
      <c r="G108" s="8"/>
      <c r="H108" s="8" t="s">
        <v>97</v>
      </c>
      <c r="I108" s="8"/>
      <c r="J108" s="8"/>
      <c r="K108" s="8" t="s">
        <v>51</v>
      </c>
      <c r="L108" s="8"/>
      <c r="M108" s="8"/>
      <c r="N108" s="8"/>
      <c r="O108" s="8"/>
      <c r="P108" s="8"/>
      <c r="Q108" s="8"/>
      <c r="R108" s="22"/>
    </row>
    <row r="109" spans="1:18" ht="12.7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2"/>
    </row>
    <row r="110" spans="1:18" ht="12.75">
      <c r="A110" s="6"/>
      <c r="B110" s="3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12"/>
      <c r="O110" s="276" t="s">
        <v>100</v>
      </c>
      <c r="P110" s="276"/>
      <c r="Q110" s="276"/>
      <c r="R110" s="277"/>
    </row>
    <row r="111" spans="1:18" ht="12.7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12"/>
      <c r="O111" s="261" t="s">
        <v>101</v>
      </c>
      <c r="P111" s="261"/>
      <c r="Q111" s="261"/>
      <c r="R111" s="283"/>
    </row>
    <row r="112" spans="1:18" ht="12.75">
      <c r="A112" s="3"/>
      <c r="B112" s="4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259" t="s">
        <v>102</v>
      </c>
      <c r="P112" s="259"/>
      <c r="Q112" s="259"/>
      <c r="R112" s="265"/>
    </row>
    <row r="113" spans="1:18" ht="12.75">
      <c r="A113" s="3"/>
      <c r="B113" s="4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3"/>
    </row>
    <row r="114" spans="1:18" ht="12.75">
      <c r="A114" s="1"/>
      <c r="B114" s="2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6"/>
    </row>
    <row r="115" spans="1:18" ht="12.75">
      <c r="A115" s="4"/>
      <c r="B115" s="4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1:18" ht="12.75">
      <c r="A116" s="4"/>
      <c r="B116" s="4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1:18" ht="12.75">
      <c r="A117" s="4"/>
      <c r="B117" s="4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1:18" ht="12.75">
      <c r="A118" s="4"/>
      <c r="B118" s="4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1:18" ht="12.75">
      <c r="A119" s="4"/>
      <c r="B119" s="4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1:18" ht="12.75">
      <c r="A120" s="4"/>
      <c r="B120" s="4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1:18" ht="12.75">
      <c r="A121" s="4"/>
      <c r="B121" s="4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1:18" ht="12.75">
      <c r="A122" s="4"/>
      <c r="B122" s="4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1:18" ht="12.75">
      <c r="A123" s="4"/>
      <c r="B123" s="4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1:18" ht="12.75">
      <c r="A124" s="4"/>
      <c r="B124" s="4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1:18" ht="12.75">
      <c r="A125" s="4"/>
      <c r="B125" s="4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1:18" ht="12.75">
      <c r="A126" s="4"/>
      <c r="B126" s="4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1:18" ht="12.75">
      <c r="A127" s="4"/>
      <c r="B127" s="4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1:18" ht="12.75">
      <c r="A128" s="4"/>
      <c r="B128" s="4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1:18" ht="12.75">
      <c r="A129" s="4"/>
      <c r="B129" s="4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1:18" ht="12.75">
      <c r="A130" s="4"/>
      <c r="B130" s="4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1:18" ht="12.75">
      <c r="A131" s="4"/>
      <c r="B131" s="4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1:18" ht="12.75">
      <c r="A132" s="4"/>
      <c r="B132" s="4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1:18" ht="12.75">
      <c r="A133" s="4"/>
      <c r="B133" s="4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</sheetData>
  <sheetProtection/>
  <mergeCells count="86">
    <mergeCell ref="H74:J74"/>
    <mergeCell ref="M85:N85"/>
    <mergeCell ref="O85:Q85"/>
    <mergeCell ref="M87:N87"/>
    <mergeCell ref="O87:Q87"/>
    <mergeCell ref="O50:Q50"/>
    <mergeCell ref="H70:J70"/>
    <mergeCell ref="O58:Q58"/>
    <mergeCell ref="O56:Q56"/>
    <mergeCell ref="M57:N57"/>
    <mergeCell ref="O47:Q47"/>
    <mergeCell ref="O41:Q41"/>
    <mergeCell ref="O44:Q44"/>
    <mergeCell ref="M71:N71"/>
    <mergeCell ref="O71:Q71"/>
    <mergeCell ref="O55:Q55"/>
    <mergeCell ref="O45:Q45"/>
    <mergeCell ref="O46:Q46"/>
    <mergeCell ref="O57:Q57"/>
    <mergeCell ref="M58:N58"/>
    <mergeCell ref="W73:X73"/>
    <mergeCell ref="Y73:AA73"/>
    <mergeCell ref="O110:R110"/>
    <mergeCell ref="O94:R94"/>
    <mergeCell ref="O90:Q90"/>
    <mergeCell ref="O91:Q91"/>
    <mergeCell ref="O82:Q82"/>
    <mergeCell ref="O83:Q83"/>
    <mergeCell ref="O100:R100"/>
    <mergeCell ref="O106:R106"/>
    <mergeCell ref="A19:G19"/>
    <mergeCell ref="J11:R11"/>
    <mergeCell ref="M77:N77"/>
    <mergeCell ref="O73:Q73"/>
    <mergeCell ref="O76:Q76"/>
    <mergeCell ref="M73:N73"/>
    <mergeCell ref="M74:N74"/>
    <mergeCell ref="O74:Q74"/>
    <mergeCell ref="O25:Q25"/>
    <mergeCell ref="A24:G25"/>
    <mergeCell ref="M91:N91"/>
    <mergeCell ref="A1:R1"/>
    <mergeCell ref="A2:R2"/>
    <mergeCell ref="A7:R7"/>
    <mergeCell ref="A8:R8"/>
    <mergeCell ref="A18:G18"/>
    <mergeCell ref="M90:N90"/>
    <mergeCell ref="H52:J52"/>
    <mergeCell ref="M80:N80"/>
    <mergeCell ref="A20:G20"/>
    <mergeCell ref="A21:G21"/>
    <mergeCell ref="H24:J25"/>
    <mergeCell ref="K24:Q24"/>
    <mergeCell ref="K25:L25"/>
    <mergeCell ref="M25:N25"/>
    <mergeCell ref="H26:J26"/>
    <mergeCell ref="K26:L26"/>
    <mergeCell ref="M26:N26"/>
    <mergeCell ref="O26:Q26"/>
    <mergeCell ref="O32:Q32"/>
    <mergeCell ref="O33:Q33"/>
    <mergeCell ref="O35:Q35"/>
    <mergeCell ref="O36:Q36"/>
    <mergeCell ref="O80:Q80"/>
    <mergeCell ref="O111:R111"/>
    <mergeCell ref="O37:Q37"/>
    <mergeCell ref="O53:Q53"/>
    <mergeCell ref="O54:Q54"/>
    <mergeCell ref="O49:Q49"/>
    <mergeCell ref="O112:R112"/>
    <mergeCell ref="O99:R99"/>
    <mergeCell ref="O104:R104"/>
    <mergeCell ref="O105:R105"/>
    <mergeCell ref="O95:R95"/>
    <mergeCell ref="O98:R98"/>
    <mergeCell ref="M86:N86"/>
    <mergeCell ref="O86:Q86"/>
    <mergeCell ref="O77:Q77"/>
    <mergeCell ref="A26:G26"/>
    <mergeCell ref="M84:N84"/>
    <mergeCell ref="O60:Q60"/>
    <mergeCell ref="M60:N60"/>
    <mergeCell ref="O84:Q84"/>
    <mergeCell ref="O42:Q42"/>
    <mergeCell ref="O43:Q43"/>
  </mergeCells>
  <printOptions/>
  <pageMargins left="0.4330708661417323" right="0.2755905511811024" top="0.7480314960629921" bottom="1.3779527559055118" header="0.5118110236220472" footer="0.5118110236220472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zoomScalePageLayoutView="0" workbookViewId="0" topLeftCell="A46">
      <selection activeCell="V22" sqref="V22"/>
    </sheetView>
  </sheetViews>
  <sheetFormatPr defaultColWidth="9.140625" defaultRowHeight="15" customHeight="1"/>
  <cols>
    <col min="1" max="7" width="2.7109375" style="0" customWidth="1"/>
    <col min="8" max="8" width="9.8515625" style="0" bestFit="1" customWidth="1"/>
    <col min="10" max="10" width="11.421875" style="0" customWidth="1"/>
    <col min="11" max="11" width="6.140625" style="0" customWidth="1"/>
    <col min="12" max="13" width="4.140625" style="0" customWidth="1"/>
    <col min="14" max="14" width="4.7109375" style="0" customWidth="1"/>
    <col min="15" max="15" width="3.00390625" style="0" customWidth="1"/>
    <col min="16" max="16" width="3.421875" style="0" customWidth="1"/>
    <col min="17" max="17" width="4.140625" style="0" customWidth="1"/>
    <col min="18" max="18" width="17.57421875" style="0" customWidth="1"/>
    <col min="19" max="19" width="12.57421875" style="0" customWidth="1"/>
  </cols>
  <sheetData>
    <row r="1" spans="1:18" ht="15" customHeight="1">
      <c r="A1" s="293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5"/>
    </row>
    <row r="2" spans="1:18" ht="15" customHeight="1">
      <c r="A2" s="296" t="s">
        <v>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18" ht="15" customHeight="1">
      <c r="A3" s="1"/>
      <c r="B3" s="2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/>
    </row>
    <row r="4" spans="1:18" ht="15" customHeight="1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8" ht="15" customHeight="1">
      <c r="A5" s="6" t="s">
        <v>3</v>
      </c>
      <c r="B5" s="8"/>
      <c r="C5" s="8"/>
      <c r="D5" s="8"/>
      <c r="E5" s="8"/>
      <c r="F5" s="8"/>
      <c r="G5" s="8"/>
      <c r="H5" s="8"/>
      <c r="I5" s="8"/>
      <c r="J5" s="8"/>
      <c r="K5" s="12"/>
      <c r="L5" s="13" t="s">
        <v>21</v>
      </c>
      <c r="M5" s="13"/>
      <c r="N5" s="13"/>
      <c r="O5" s="13"/>
      <c r="P5" s="13"/>
      <c r="Q5" s="14"/>
      <c r="R5" s="37" t="s">
        <v>33</v>
      </c>
    </row>
    <row r="6" spans="1:18" ht="15" customHeight="1">
      <c r="A6" s="6" t="s">
        <v>1</v>
      </c>
      <c r="B6" s="8"/>
      <c r="C6" s="8"/>
      <c r="D6" s="8"/>
      <c r="E6" s="8"/>
      <c r="F6" s="8"/>
      <c r="G6" s="8"/>
      <c r="H6" s="8"/>
      <c r="I6" s="8"/>
      <c r="J6" s="8"/>
      <c r="K6" s="15">
        <v>1.06</v>
      </c>
      <c r="L6" s="16" t="s">
        <v>7</v>
      </c>
      <c r="M6" s="54" t="s">
        <v>72</v>
      </c>
      <c r="N6" s="15">
        <v>21</v>
      </c>
      <c r="O6" s="15">
        <v>22</v>
      </c>
      <c r="P6" s="15">
        <v>5</v>
      </c>
      <c r="Q6" s="15">
        <v>2</v>
      </c>
      <c r="R6" s="37" t="s">
        <v>34</v>
      </c>
    </row>
    <row r="7" spans="1:18" ht="15" customHeight="1">
      <c r="A7" s="299" t="s">
        <v>4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</row>
    <row r="8" spans="1:18" ht="15" customHeight="1">
      <c r="A8" s="302" t="s">
        <v>106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4"/>
    </row>
    <row r="9" spans="1:18" ht="15" customHeight="1">
      <c r="A9" s="9" t="s">
        <v>83</v>
      </c>
      <c r="B9" s="10"/>
      <c r="C9" s="10"/>
      <c r="D9" s="10"/>
      <c r="E9" s="10"/>
      <c r="F9" s="10"/>
      <c r="G9" s="10"/>
      <c r="H9" s="10" t="s">
        <v>138</v>
      </c>
      <c r="I9" s="10"/>
      <c r="J9" s="10" t="s">
        <v>139</v>
      </c>
      <c r="K9" s="10"/>
      <c r="L9" s="10"/>
      <c r="M9" s="10"/>
      <c r="N9" s="10"/>
      <c r="O9" s="10"/>
      <c r="P9" s="10"/>
      <c r="Q9" s="10"/>
      <c r="R9" s="11"/>
    </row>
    <row r="10" spans="1:18" ht="15" customHeight="1">
      <c r="A10" s="9" t="s">
        <v>5</v>
      </c>
      <c r="B10" s="10"/>
      <c r="C10" s="10"/>
      <c r="D10" s="10"/>
      <c r="E10" s="10"/>
      <c r="F10" s="10"/>
      <c r="G10" s="10"/>
      <c r="H10" s="10" t="s">
        <v>140</v>
      </c>
      <c r="I10" s="10"/>
      <c r="J10" s="10" t="s">
        <v>59</v>
      </c>
      <c r="K10" s="10"/>
      <c r="L10" s="10"/>
      <c r="M10" s="10"/>
      <c r="N10" s="10"/>
      <c r="O10" s="10"/>
      <c r="P10" s="10"/>
      <c r="Q10" s="10"/>
      <c r="R10" s="11"/>
    </row>
    <row r="11" spans="1:18" ht="15" customHeight="1">
      <c r="A11" s="87" t="s">
        <v>6</v>
      </c>
      <c r="B11" s="88"/>
      <c r="C11" s="89"/>
      <c r="D11" s="89"/>
      <c r="E11" s="89"/>
      <c r="F11" s="89"/>
      <c r="G11" s="89"/>
      <c r="H11" s="10" t="s">
        <v>141</v>
      </c>
      <c r="I11" s="89"/>
      <c r="J11" s="314" t="s">
        <v>143</v>
      </c>
      <c r="K11" s="315"/>
      <c r="L11" s="315"/>
      <c r="M11" s="315"/>
      <c r="N11" s="315"/>
      <c r="O11" s="315"/>
      <c r="P11" s="315"/>
      <c r="Q11" s="315"/>
      <c r="R11" s="316"/>
    </row>
    <row r="12" spans="1:18" ht="15" customHeight="1">
      <c r="A12" s="9" t="s">
        <v>8</v>
      </c>
      <c r="B12" s="10"/>
      <c r="C12" s="10"/>
      <c r="D12" s="10"/>
      <c r="E12" s="10"/>
      <c r="F12" s="10"/>
      <c r="G12" s="10"/>
      <c r="H12" s="10" t="s">
        <v>142</v>
      </c>
      <c r="I12" s="10"/>
      <c r="J12" s="10" t="s">
        <v>144</v>
      </c>
      <c r="K12" s="10"/>
      <c r="L12" s="10"/>
      <c r="M12" s="10"/>
      <c r="N12" s="10"/>
      <c r="O12" s="10"/>
      <c r="P12" s="10"/>
      <c r="Q12" s="10"/>
      <c r="R12" s="11"/>
    </row>
    <row r="13" spans="1:18" ht="15" customHeight="1">
      <c r="A13" s="9" t="s">
        <v>9</v>
      </c>
      <c r="B13" s="10"/>
      <c r="C13" s="10"/>
      <c r="D13" s="10"/>
      <c r="E13" s="10"/>
      <c r="F13" s="10"/>
      <c r="G13" s="10"/>
      <c r="H13" s="91" t="s">
        <v>107</v>
      </c>
      <c r="I13" s="10"/>
      <c r="J13" s="10"/>
      <c r="K13" s="10"/>
      <c r="L13" s="10"/>
      <c r="M13" s="10"/>
      <c r="N13" s="10"/>
      <c r="O13" s="10"/>
      <c r="P13" s="10"/>
      <c r="Q13" s="10"/>
      <c r="R13" s="11"/>
    </row>
    <row r="14" spans="1:18" ht="15" customHeight="1">
      <c r="A14" s="9" t="s">
        <v>10</v>
      </c>
      <c r="B14" s="51"/>
      <c r="C14" s="51"/>
      <c r="D14" s="51"/>
      <c r="E14" s="51"/>
      <c r="F14" s="51"/>
      <c r="G14" s="51"/>
      <c r="H14" s="10" t="s">
        <v>11</v>
      </c>
      <c r="I14" s="10"/>
      <c r="J14" s="10"/>
      <c r="K14" s="10"/>
      <c r="L14" s="10"/>
      <c r="M14" s="10"/>
      <c r="N14" s="10"/>
      <c r="O14" s="10"/>
      <c r="P14" s="10"/>
      <c r="Q14" s="10"/>
      <c r="R14" s="11"/>
    </row>
    <row r="15" spans="1:18" ht="15" customHeight="1">
      <c r="A15" s="6" t="s">
        <v>12</v>
      </c>
      <c r="B15" s="17"/>
      <c r="C15" s="18"/>
      <c r="D15" s="18"/>
      <c r="E15" s="18"/>
      <c r="F15" s="18"/>
      <c r="G15" s="18"/>
      <c r="H15" s="18" t="s">
        <v>108</v>
      </c>
      <c r="I15" s="18"/>
      <c r="J15" s="18"/>
      <c r="K15" s="18"/>
      <c r="L15" s="18"/>
      <c r="M15" s="18"/>
      <c r="N15" s="18"/>
      <c r="O15" s="18"/>
      <c r="P15" s="18"/>
      <c r="Q15" s="18"/>
      <c r="R15" s="19"/>
    </row>
    <row r="16" spans="1:18" ht="15" customHeight="1">
      <c r="A16" s="9"/>
      <c r="B16" s="10"/>
      <c r="C16" s="10"/>
      <c r="D16" s="10"/>
      <c r="E16" s="10"/>
      <c r="F16" s="10"/>
      <c r="G16" s="10"/>
      <c r="H16" s="41" t="s">
        <v>13</v>
      </c>
      <c r="I16" s="41"/>
      <c r="J16" s="41"/>
      <c r="K16" s="41"/>
      <c r="L16" s="10"/>
      <c r="M16" s="10"/>
      <c r="N16" s="10"/>
      <c r="O16" s="10"/>
      <c r="P16" s="10"/>
      <c r="Q16" s="10"/>
      <c r="R16" s="11"/>
    </row>
    <row r="17" spans="1:18" ht="15" customHeight="1">
      <c r="A17" s="21"/>
      <c r="B17" s="20" t="s">
        <v>14</v>
      </c>
      <c r="C17" s="41"/>
      <c r="D17" s="41"/>
      <c r="E17" s="41"/>
      <c r="F17" s="41"/>
      <c r="G17" s="62"/>
      <c r="H17" s="61" t="s">
        <v>15</v>
      </c>
      <c r="I17" s="41"/>
      <c r="J17" s="41"/>
      <c r="K17" s="41"/>
      <c r="L17" s="41"/>
      <c r="M17" s="41"/>
      <c r="N17" s="41"/>
      <c r="O17" s="41"/>
      <c r="P17" s="41"/>
      <c r="Q17" s="62"/>
      <c r="R17" s="107" t="s">
        <v>22</v>
      </c>
    </row>
    <row r="18" spans="1:18" ht="15" customHeight="1">
      <c r="A18" s="305" t="s">
        <v>16</v>
      </c>
      <c r="B18" s="306"/>
      <c r="C18" s="306"/>
      <c r="D18" s="306"/>
      <c r="E18" s="306"/>
      <c r="F18" s="306"/>
      <c r="G18" s="307"/>
      <c r="H18" s="17" t="s">
        <v>222</v>
      </c>
      <c r="I18" s="18"/>
      <c r="J18" s="18"/>
      <c r="K18" s="18"/>
      <c r="L18" s="18"/>
      <c r="M18" s="18"/>
      <c r="N18" s="18"/>
      <c r="O18" s="18"/>
      <c r="P18" s="18"/>
      <c r="Q18" s="19"/>
      <c r="R18" s="108">
        <v>0.33</v>
      </c>
    </row>
    <row r="19" spans="1:18" ht="15" customHeight="1">
      <c r="A19" s="311" t="s">
        <v>17</v>
      </c>
      <c r="B19" s="312"/>
      <c r="C19" s="312"/>
      <c r="D19" s="312"/>
      <c r="E19" s="312"/>
      <c r="F19" s="312"/>
      <c r="G19" s="313"/>
      <c r="H19" s="6" t="s">
        <v>20</v>
      </c>
      <c r="I19" s="8"/>
      <c r="J19" s="8"/>
      <c r="K19" s="8"/>
      <c r="L19" s="8"/>
      <c r="M19" s="8"/>
      <c r="N19" s="8"/>
      <c r="O19" s="8"/>
      <c r="P19" s="8"/>
      <c r="Q19" s="22"/>
      <c r="R19" s="92" t="s">
        <v>145</v>
      </c>
    </row>
    <row r="20" spans="1:18" ht="15" customHeight="1">
      <c r="A20" s="311" t="s">
        <v>18</v>
      </c>
      <c r="B20" s="312"/>
      <c r="C20" s="312"/>
      <c r="D20" s="312"/>
      <c r="E20" s="312"/>
      <c r="F20" s="312"/>
      <c r="G20" s="313"/>
      <c r="H20" s="6" t="s">
        <v>146</v>
      </c>
      <c r="I20" s="8"/>
      <c r="J20" s="8"/>
      <c r="K20" s="8"/>
      <c r="L20" s="8"/>
      <c r="M20" s="8"/>
      <c r="N20" s="8"/>
      <c r="O20" s="8"/>
      <c r="P20" s="8"/>
      <c r="Q20" s="22"/>
      <c r="R20" s="93" t="s">
        <v>92</v>
      </c>
    </row>
    <row r="21" spans="1:18" ht="15" customHeight="1">
      <c r="A21" s="284" t="s">
        <v>19</v>
      </c>
      <c r="B21" s="285"/>
      <c r="C21" s="285"/>
      <c r="D21" s="285"/>
      <c r="E21" s="285"/>
      <c r="F21" s="285"/>
      <c r="G21" s="286"/>
      <c r="H21" s="12" t="s">
        <v>223</v>
      </c>
      <c r="I21" s="13"/>
      <c r="J21" s="13"/>
      <c r="K21" s="13"/>
      <c r="L21" s="13"/>
      <c r="M21" s="13"/>
      <c r="N21" s="13"/>
      <c r="O21" s="13"/>
      <c r="P21" s="13"/>
      <c r="Q21" s="14"/>
      <c r="R21" s="94" t="s">
        <v>93</v>
      </c>
    </row>
    <row r="22" spans="1:18" ht="15" customHeight="1">
      <c r="A22" s="23" t="s">
        <v>147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</row>
    <row r="23" spans="1:18" ht="15" customHeight="1">
      <c r="A23" s="9"/>
      <c r="B23" s="10"/>
      <c r="C23" s="10"/>
      <c r="D23" s="10"/>
      <c r="E23" s="10"/>
      <c r="F23" s="10"/>
      <c r="G23" s="10"/>
      <c r="H23" s="31" t="s">
        <v>23</v>
      </c>
      <c r="I23" s="10"/>
      <c r="J23" s="10"/>
      <c r="K23" s="10"/>
      <c r="L23" s="10"/>
      <c r="M23" s="10"/>
      <c r="N23" s="10"/>
      <c r="O23" s="10"/>
      <c r="P23" s="10"/>
      <c r="Q23" s="10"/>
      <c r="R23" s="11"/>
    </row>
    <row r="24" spans="1:18" ht="15" customHeight="1">
      <c r="A24" s="319" t="s">
        <v>24</v>
      </c>
      <c r="B24" s="320"/>
      <c r="C24" s="320"/>
      <c r="D24" s="320"/>
      <c r="E24" s="320"/>
      <c r="F24" s="320"/>
      <c r="G24" s="321"/>
      <c r="H24" s="287" t="s">
        <v>25</v>
      </c>
      <c r="I24" s="288"/>
      <c r="J24" s="289"/>
      <c r="K24" s="270" t="s">
        <v>26</v>
      </c>
      <c r="L24" s="271"/>
      <c r="M24" s="271"/>
      <c r="N24" s="271"/>
      <c r="O24" s="271"/>
      <c r="P24" s="271"/>
      <c r="Q24" s="272"/>
      <c r="R24" s="24" t="s">
        <v>30</v>
      </c>
    </row>
    <row r="25" spans="1:18" ht="15" customHeight="1">
      <c r="A25" s="322"/>
      <c r="B25" s="323"/>
      <c r="C25" s="323"/>
      <c r="D25" s="323"/>
      <c r="E25" s="323"/>
      <c r="F25" s="323"/>
      <c r="G25" s="324"/>
      <c r="H25" s="290"/>
      <c r="I25" s="291"/>
      <c r="J25" s="292"/>
      <c r="K25" s="270" t="s">
        <v>27</v>
      </c>
      <c r="L25" s="272"/>
      <c r="M25" s="270" t="s">
        <v>28</v>
      </c>
      <c r="N25" s="272"/>
      <c r="O25" s="270" t="s">
        <v>29</v>
      </c>
      <c r="P25" s="271"/>
      <c r="Q25" s="272"/>
      <c r="R25" s="24" t="s">
        <v>31</v>
      </c>
    </row>
    <row r="26" spans="1:18" ht="15" customHeight="1">
      <c r="A26" s="270">
        <v>1</v>
      </c>
      <c r="B26" s="271"/>
      <c r="C26" s="271"/>
      <c r="D26" s="271"/>
      <c r="E26" s="271"/>
      <c r="F26" s="271"/>
      <c r="G26" s="272"/>
      <c r="H26" s="270">
        <v>2</v>
      </c>
      <c r="I26" s="271"/>
      <c r="J26" s="272"/>
      <c r="K26" s="270">
        <v>3</v>
      </c>
      <c r="L26" s="272"/>
      <c r="M26" s="270">
        <v>4</v>
      </c>
      <c r="N26" s="272"/>
      <c r="O26" s="270">
        <v>5</v>
      </c>
      <c r="P26" s="271"/>
      <c r="Q26" s="271"/>
      <c r="R26" s="24" t="s">
        <v>32</v>
      </c>
    </row>
    <row r="27" spans="1:20" ht="15" customHeight="1">
      <c r="A27" s="162"/>
      <c r="B27" s="163"/>
      <c r="C27" s="163">
        <v>5</v>
      </c>
      <c r="D27" s="163"/>
      <c r="E27" s="163"/>
      <c r="F27" s="163"/>
      <c r="G27" s="163"/>
      <c r="H27" s="5" t="s">
        <v>74</v>
      </c>
      <c r="I27" s="48"/>
      <c r="J27" s="53"/>
      <c r="K27" s="48"/>
      <c r="L27" s="48"/>
      <c r="M27" s="52"/>
      <c r="N27" s="53"/>
      <c r="O27" s="48"/>
      <c r="P27" s="48"/>
      <c r="Q27" s="48"/>
      <c r="R27" s="57">
        <f>R28</f>
        <v>10000000</v>
      </c>
      <c r="T27" t="s">
        <v>163</v>
      </c>
    </row>
    <row r="28" spans="1:20" ht="15" customHeight="1">
      <c r="A28" s="162"/>
      <c r="B28" s="158"/>
      <c r="C28" s="158">
        <v>5</v>
      </c>
      <c r="D28" s="158">
        <v>2</v>
      </c>
      <c r="E28" s="158"/>
      <c r="F28" s="158"/>
      <c r="G28" s="158"/>
      <c r="H28" s="5" t="s">
        <v>2</v>
      </c>
      <c r="I28" s="7"/>
      <c r="J28" s="22"/>
      <c r="K28" s="8"/>
      <c r="L28" s="8"/>
      <c r="M28" s="43"/>
      <c r="N28" s="49"/>
      <c r="O28" s="26"/>
      <c r="P28" s="26"/>
      <c r="Q28" s="27"/>
      <c r="R28" s="35">
        <f>R29+R34</f>
        <v>10000000</v>
      </c>
      <c r="T28">
        <f>5/100*10000000</f>
        <v>500000</v>
      </c>
    </row>
    <row r="29" spans="1:18" ht="15" customHeight="1">
      <c r="A29" s="162"/>
      <c r="B29" s="158"/>
      <c r="C29" s="158" t="s">
        <v>157</v>
      </c>
      <c r="D29" s="158" t="s">
        <v>158</v>
      </c>
      <c r="E29" s="158" t="s">
        <v>159</v>
      </c>
      <c r="F29" s="158"/>
      <c r="G29" s="159"/>
      <c r="H29" s="5" t="s">
        <v>160</v>
      </c>
      <c r="I29" s="7"/>
      <c r="J29" s="22"/>
      <c r="K29" s="8"/>
      <c r="L29" s="8"/>
      <c r="M29" s="6"/>
      <c r="N29" s="22"/>
      <c r="O29" s="26"/>
      <c r="P29" s="26"/>
      <c r="Q29" s="27"/>
      <c r="R29" s="35">
        <f>R30</f>
        <v>250000</v>
      </c>
    </row>
    <row r="30" spans="1:22" ht="15" customHeight="1">
      <c r="A30" s="162"/>
      <c r="B30" s="158"/>
      <c r="C30" s="158" t="s">
        <v>157</v>
      </c>
      <c r="D30" s="158" t="s">
        <v>158</v>
      </c>
      <c r="E30" s="158" t="s">
        <v>159</v>
      </c>
      <c r="F30" s="158" t="s">
        <v>161</v>
      </c>
      <c r="G30" s="159"/>
      <c r="H30" s="5" t="s">
        <v>126</v>
      </c>
      <c r="I30" s="7"/>
      <c r="J30" s="22"/>
      <c r="K30" s="8"/>
      <c r="L30" s="8"/>
      <c r="M30" s="6"/>
      <c r="N30" s="22"/>
      <c r="O30" s="26"/>
      <c r="P30" s="26"/>
      <c r="Q30" s="27"/>
      <c r="R30" s="35">
        <f>R31</f>
        <v>250000</v>
      </c>
      <c r="T30" t="s">
        <v>164</v>
      </c>
      <c r="U30" t="s">
        <v>165</v>
      </c>
      <c r="V30">
        <v>150000</v>
      </c>
    </row>
    <row r="31" spans="1:22" ht="15" customHeight="1">
      <c r="A31" s="162"/>
      <c r="B31" s="158"/>
      <c r="C31" s="160" t="s">
        <v>157</v>
      </c>
      <c r="D31" s="160" t="s">
        <v>158</v>
      </c>
      <c r="E31" s="160" t="s">
        <v>159</v>
      </c>
      <c r="F31" s="160" t="s">
        <v>161</v>
      </c>
      <c r="G31" s="161" t="s">
        <v>161</v>
      </c>
      <c r="H31" s="6" t="s">
        <v>127</v>
      </c>
      <c r="I31" s="8"/>
      <c r="J31" s="22"/>
      <c r="K31" s="8"/>
      <c r="L31" s="8"/>
      <c r="M31" s="6"/>
      <c r="N31" s="22"/>
      <c r="O31" s="26"/>
      <c r="P31" s="26"/>
      <c r="Q31" s="27"/>
      <c r="R31" s="25">
        <f>SUM(R32:R33)</f>
        <v>250000</v>
      </c>
      <c r="U31" t="s">
        <v>166</v>
      </c>
      <c r="V31">
        <v>100000</v>
      </c>
    </row>
    <row r="32" spans="1:18" ht="15" customHeight="1">
      <c r="A32" s="162"/>
      <c r="B32" s="158"/>
      <c r="C32" s="158"/>
      <c r="D32" s="158"/>
      <c r="E32" s="158"/>
      <c r="F32" s="158"/>
      <c r="G32" s="159"/>
      <c r="H32" s="6" t="s">
        <v>214</v>
      </c>
      <c r="I32" s="7"/>
      <c r="J32" s="22"/>
      <c r="K32" s="8">
        <v>1</v>
      </c>
      <c r="L32" s="246">
        <v>1</v>
      </c>
      <c r="M32" s="6" t="s">
        <v>182</v>
      </c>
      <c r="N32" s="22"/>
      <c r="O32" s="278">
        <v>150000</v>
      </c>
      <c r="P32" s="279"/>
      <c r="Q32" s="280"/>
      <c r="R32" s="25">
        <f>K32*O32</f>
        <v>150000</v>
      </c>
    </row>
    <row r="33" spans="1:21" ht="15" customHeight="1">
      <c r="A33" s="162"/>
      <c r="B33" s="158"/>
      <c r="C33" s="158"/>
      <c r="D33" s="158"/>
      <c r="E33" s="158"/>
      <c r="F33" s="158"/>
      <c r="G33" s="159"/>
      <c r="H33" s="6" t="s">
        <v>218</v>
      </c>
      <c r="I33" s="7"/>
      <c r="J33" s="22"/>
      <c r="K33" s="8">
        <v>1</v>
      </c>
      <c r="L33" s="246">
        <v>1</v>
      </c>
      <c r="M33" s="6" t="s">
        <v>182</v>
      </c>
      <c r="N33" s="22"/>
      <c r="O33" s="278">
        <v>100000</v>
      </c>
      <c r="P33" s="279"/>
      <c r="Q33" s="280"/>
      <c r="R33" s="25">
        <f>K33*O33</f>
        <v>100000</v>
      </c>
      <c r="T33" t="s">
        <v>169</v>
      </c>
      <c r="U33" s="131">
        <v>125000</v>
      </c>
    </row>
    <row r="34" spans="1:18" ht="15" customHeight="1">
      <c r="A34" s="162"/>
      <c r="B34" s="158"/>
      <c r="C34" s="158" t="s">
        <v>157</v>
      </c>
      <c r="D34" s="158" t="s">
        <v>158</v>
      </c>
      <c r="E34" s="158" t="s">
        <v>158</v>
      </c>
      <c r="F34" s="158"/>
      <c r="G34" s="159"/>
      <c r="H34" s="5" t="s">
        <v>73</v>
      </c>
      <c r="I34" s="7"/>
      <c r="J34" s="22"/>
      <c r="K34" s="8"/>
      <c r="L34" s="246"/>
      <c r="M34" s="43"/>
      <c r="N34" s="49"/>
      <c r="O34" s="26"/>
      <c r="P34" s="26"/>
      <c r="Q34" s="27"/>
      <c r="R34" s="35">
        <f>R35+R46+R60</f>
        <v>9750000</v>
      </c>
    </row>
    <row r="35" spans="1:18" ht="15" customHeight="1">
      <c r="A35" s="162"/>
      <c r="B35" s="158"/>
      <c r="C35" s="158" t="s">
        <v>157</v>
      </c>
      <c r="D35" s="158" t="s">
        <v>158</v>
      </c>
      <c r="E35" s="158" t="s">
        <v>158</v>
      </c>
      <c r="F35" s="158" t="s">
        <v>161</v>
      </c>
      <c r="G35" s="159"/>
      <c r="H35" s="5" t="s">
        <v>53</v>
      </c>
      <c r="I35" s="7"/>
      <c r="J35" s="32"/>
      <c r="K35" s="7"/>
      <c r="L35" s="247"/>
      <c r="M35" s="82"/>
      <c r="N35" s="81"/>
      <c r="O35" s="33"/>
      <c r="P35" s="33"/>
      <c r="Q35" s="34"/>
      <c r="R35" s="35">
        <f>R36+R42+R45</f>
        <v>316000</v>
      </c>
    </row>
    <row r="36" spans="1:18" ht="15" customHeight="1">
      <c r="A36" s="164"/>
      <c r="B36" s="160"/>
      <c r="C36" s="160" t="s">
        <v>157</v>
      </c>
      <c r="D36" s="160" t="s">
        <v>158</v>
      </c>
      <c r="E36" s="160" t="s">
        <v>158</v>
      </c>
      <c r="F36" s="160" t="s">
        <v>161</v>
      </c>
      <c r="G36" s="161" t="s">
        <v>161</v>
      </c>
      <c r="H36" s="6" t="s">
        <v>35</v>
      </c>
      <c r="I36" s="8"/>
      <c r="J36" s="22"/>
      <c r="K36" s="8"/>
      <c r="L36" s="246"/>
      <c r="M36" s="43"/>
      <c r="N36" s="49"/>
      <c r="O36" s="26"/>
      <c r="P36" s="26"/>
      <c r="Q36" s="27"/>
      <c r="R36" s="25">
        <f>SUM(R37:R41)</f>
        <v>125000</v>
      </c>
    </row>
    <row r="37" spans="1:18" ht="15" customHeight="1">
      <c r="A37" s="164"/>
      <c r="B37" s="160"/>
      <c r="C37" s="160"/>
      <c r="D37" s="160"/>
      <c r="E37" s="160"/>
      <c r="F37" s="160"/>
      <c r="G37" s="160"/>
      <c r="H37" s="6" t="s">
        <v>64</v>
      </c>
      <c r="I37" s="8"/>
      <c r="J37" s="22"/>
      <c r="K37" s="6">
        <v>1</v>
      </c>
      <c r="L37" s="246">
        <v>1</v>
      </c>
      <c r="M37" s="264" t="s">
        <v>63</v>
      </c>
      <c r="N37" s="265"/>
      <c r="O37" s="269">
        <v>7500</v>
      </c>
      <c r="P37" s="267"/>
      <c r="Q37" s="268"/>
      <c r="R37" s="25">
        <f>K37*L37*O37</f>
        <v>7500</v>
      </c>
    </row>
    <row r="38" spans="1:18" ht="15" customHeight="1">
      <c r="A38" s="162"/>
      <c r="B38" s="158"/>
      <c r="C38" s="160"/>
      <c r="D38" s="165"/>
      <c r="E38" s="160"/>
      <c r="F38" s="160"/>
      <c r="G38" s="160"/>
      <c r="H38" s="6" t="s">
        <v>76</v>
      </c>
      <c r="I38" s="8"/>
      <c r="J38" s="22"/>
      <c r="K38" s="6">
        <v>4</v>
      </c>
      <c r="L38" s="246">
        <v>1</v>
      </c>
      <c r="M38" s="264" t="s">
        <v>68</v>
      </c>
      <c r="N38" s="265"/>
      <c r="O38" s="269">
        <v>5000</v>
      </c>
      <c r="P38" s="267"/>
      <c r="Q38" s="268"/>
      <c r="R38" s="25">
        <f>K38*L38*O38</f>
        <v>20000</v>
      </c>
    </row>
    <row r="39" spans="1:18" ht="15" customHeight="1">
      <c r="A39" s="162"/>
      <c r="B39" s="158"/>
      <c r="C39" s="160"/>
      <c r="D39" s="165"/>
      <c r="E39" s="160"/>
      <c r="F39" s="160"/>
      <c r="G39" s="160"/>
      <c r="H39" s="6" t="s">
        <v>77</v>
      </c>
      <c r="I39" s="8"/>
      <c r="J39" s="22"/>
      <c r="K39" s="6">
        <v>2</v>
      </c>
      <c r="L39" s="246">
        <v>1</v>
      </c>
      <c r="M39" s="264" t="s">
        <v>40</v>
      </c>
      <c r="N39" s="265"/>
      <c r="O39" s="269">
        <v>2500</v>
      </c>
      <c r="P39" s="267"/>
      <c r="Q39" s="268"/>
      <c r="R39" s="25">
        <f>K39*L39*O39</f>
        <v>5000</v>
      </c>
    </row>
    <row r="40" spans="1:18" ht="15" customHeight="1">
      <c r="A40" s="162"/>
      <c r="B40" s="158"/>
      <c r="C40" s="160"/>
      <c r="D40" s="165"/>
      <c r="E40" s="160"/>
      <c r="F40" s="160"/>
      <c r="G40" s="160"/>
      <c r="H40" s="6" t="s">
        <v>75</v>
      </c>
      <c r="I40" s="8"/>
      <c r="J40" s="22"/>
      <c r="K40" s="6">
        <v>5</v>
      </c>
      <c r="L40" s="246">
        <v>1</v>
      </c>
      <c r="M40" s="264" t="s">
        <v>63</v>
      </c>
      <c r="N40" s="265"/>
      <c r="O40" s="281">
        <v>500</v>
      </c>
      <c r="P40" s="269"/>
      <c r="Q40" s="282"/>
      <c r="R40" s="25">
        <f>K40*L40*O40</f>
        <v>2500</v>
      </c>
    </row>
    <row r="41" spans="1:18" ht="15" customHeight="1">
      <c r="A41" s="162"/>
      <c r="B41" s="158"/>
      <c r="C41" s="160"/>
      <c r="D41" s="165"/>
      <c r="E41" s="160"/>
      <c r="F41" s="160"/>
      <c r="G41" s="160"/>
      <c r="H41" s="46" t="s">
        <v>78</v>
      </c>
      <c r="I41" s="8"/>
      <c r="J41" s="22"/>
      <c r="K41" s="6">
        <v>3</v>
      </c>
      <c r="L41" s="246">
        <v>1</v>
      </c>
      <c r="M41" s="264" t="s">
        <v>40</v>
      </c>
      <c r="N41" s="265"/>
      <c r="O41" s="269">
        <v>30000</v>
      </c>
      <c r="P41" s="267"/>
      <c r="Q41" s="268"/>
      <c r="R41" s="25">
        <f>K41*L41*O41</f>
        <v>90000</v>
      </c>
    </row>
    <row r="42" spans="1:18" s="90" customFormat="1" ht="24" customHeight="1">
      <c r="A42" s="170"/>
      <c r="B42" s="169"/>
      <c r="C42" s="168" t="s">
        <v>157</v>
      </c>
      <c r="D42" s="168" t="s">
        <v>158</v>
      </c>
      <c r="E42" s="168" t="s">
        <v>158</v>
      </c>
      <c r="F42" s="168" t="s">
        <v>161</v>
      </c>
      <c r="G42" s="173" t="s">
        <v>173</v>
      </c>
      <c r="H42" s="345" t="s">
        <v>174</v>
      </c>
      <c r="I42" s="346"/>
      <c r="J42" s="347"/>
      <c r="K42" s="87"/>
      <c r="L42" s="249"/>
      <c r="M42" s="175"/>
      <c r="N42" s="176"/>
      <c r="O42" s="177"/>
      <c r="P42" s="178"/>
      <c r="Q42" s="179"/>
      <c r="R42" s="86">
        <f>R43</f>
        <v>66000</v>
      </c>
    </row>
    <row r="43" spans="1:18" ht="15" customHeight="1">
      <c r="A43" s="162"/>
      <c r="B43" s="158"/>
      <c r="C43" s="160"/>
      <c r="D43" s="165"/>
      <c r="E43" s="160"/>
      <c r="F43" s="160"/>
      <c r="G43" s="160"/>
      <c r="H43" s="6" t="s">
        <v>128</v>
      </c>
      <c r="I43" s="8"/>
      <c r="J43" s="22"/>
      <c r="K43" s="6">
        <v>11</v>
      </c>
      <c r="L43" s="246">
        <v>1</v>
      </c>
      <c r="M43" s="264" t="s">
        <v>63</v>
      </c>
      <c r="N43" s="265"/>
      <c r="O43" s="281">
        <v>6000</v>
      </c>
      <c r="P43" s="269"/>
      <c r="Q43" s="282"/>
      <c r="R43" s="146">
        <f>K43*L43*O43</f>
        <v>66000</v>
      </c>
    </row>
    <row r="44" spans="1:18" s="130" customFormat="1" ht="15" customHeight="1">
      <c r="A44" s="171"/>
      <c r="B44" s="172"/>
      <c r="C44" s="167" t="s">
        <v>157</v>
      </c>
      <c r="D44" s="167" t="s">
        <v>158</v>
      </c>
      <c r="E44" s="167" t="s">
        <v>158</v>
      </c>
      <c r="F44" s="167" t="s">
        <v>161</v>
      </c>
      <c r="G44" s="180" t="s">
        <v>175</v>
      </c>
      <c r="H44" s="124" t="s">
        <v>103</v>
      </c>
      <c r="I44" s="127"/>
      <c r="J44" s="181"/>
      <c r="K44" s="124"/>
      <c r="L44" s="251"/>
      <c r="M44" s="128"/>
      <c r="N44" s="116"/>
      <c r="O44" s="154"/>
      <c r="P44" s="132"/>
      <c r="Q44" s="133"/>
      <c r="R44" s="129"/>
    </row>
    <row r="45" spans="1:18" ht="15" customHeight="1">
      <c r="A45" s="162"/>
      <c r="B45" s="158"/>
      <c r="C45" s="160"/>
      <c r="D45" s="165"/>
      <c r="E45" s="160"/>
      <c r="F45" s="160"/>
      <c r="G45" s="160"/>
      <c r="H45" s="46" t="s">
        <v>176</v>
      </c>
      <c r="I45" s="8"/>
      <c r="J45" s="22"/>
      <c r="K45" s="6">
        <v>50</v>
      </c>
      <c r="L45" s="246">
        <v>1</v>
      </c>
      <c r="M45" s="264" t="s">
        <v>40</v>
      </c>
      <c r="N45" s="265"/>
      <c r="O45" s="269">
        <v>2500</v>
      </c>
      <c r="P45" s="267"/>
      <c r="Q45" s="268"/>
      <c r="R45" s="25">
        <f>K45*L45*O45</f>
        <v>125000</v>
      </c>
    </row>
    <row r="46" spans="1:18" s="103" customFormat="1" ht="15" customHeight="1">
      <c r="A46" s="171"/>
      <c r="B46" s="172"/>
      <c r="C46" s="172" t="s">
        <v>157</v>
      </c>
      <c r="D46" s="172" t="s">
        <v>158</v>
      </c>
      <c r="E46" s="172" t="s">
        <v>158</v>
      </c>
      <c r="F46" s="172" t="s">
        <v>170</v>
      </c>
      <c r="G46" s="172"/>
      <c r="H46" s="120" t="s">
        <v>171</v>
      </c>
      <c r="I46" s="121"/>
      <c r="J46" s="32"/>
      <c r="K46" s="5"/>
      <c r="L46" s="247"/>
      <c r="M46" s="82"/>
      <c r="N46" s="81"/>
      <c r="O46" s="74"/>
      <c r="P46" s="75"/>
      <c r="Q46" s="76"/>
      <c r="R46" s="35">
        <f>R47</f>
        <v>9407000</v>
      </c>
    </row>
    <row r="47" spans="1:18" s="130" customFormat="1" ht="23.25" customHeight="1">
      <c r="A47" s="166"/>
      <c r="B47" s="169"/>
      <c r="C47" s="169" t="s">
        <v>157</v>
      </c>
      <c r="D47" s="169" t="s">
        <v>158</v>
      </c>
      <c r="E47" s="169" t="s">
        <v>158</v>
      </c>
      <c r="F47" s="169" t="s">
        <v>170</v>
      </c>
      <c r="G47" s="169" t="s">
        <v>172</v>
      </c>
      <c r="H47" s="326" t="s">
        <v>148</v>
      </c>
      <c r="I47" s="260"/>
      <c r="J47" s="327"/>
      <c r="K47" s="124"/>
      <c r="L47" s="251"/>
      <c r="M47" s="128"/>
      <c r="N47" s="116"/>
      <c r="O47" s="154"/>
      <c r="P47" s="132"/>
      <c r="Q47" s="133"/>
      <c r="R47" s="129">
        <f>SUM(R48:R59)</f>
        <v>9407000</v>
      </c>
    </row>
    <row r="48" spans="1:18" s="130" customFormat="1" ht="15" customHeight="1">
      <c r="A48" s="166"/>
      <c r="B48" s="167"/>
      <c r="C48" s="167"/>
      <c r="D48" s="167"/>
      <c r="E48" s="167"/>
      <c r="F48" s="167"/>
      <c r="G48" s="167"/>
      <c r="H48" s="124" t="s">
        <v>149</v>
      </c>
      <c r="I48" s="125"/>
      <c r="J48" s="126"/>
      <c r="K48" s="124">
        <v>2</v>
      </c>
      <c r="L48" s="251">
        <v>1</v>
      </c>
      <c r="M48" s="317" t="s">
        <v>40</v>
      </c>
      <c r="N48" s="283"/>
      <c r="O48" s="262">
        <v>540000</v>
      </c>
      <c r="P48" s="263"/>
      <c r="Q48" s="318"/>
      <c r="R48" s="129">
        <f>K48*L48*O48</f>
        <v>1080000</v>
      </c>
    </row>
    <row r="49" spans="1:18" s="130" customFormat="1" ht="15" customHeight="1">
      <c r="A49" s="166"/>
      <c r="B49" s="167"/>
      <c r="C49" s="167"/>
      <c r="D49" s="167"/>
      <c r="E49" s="167"/>
      <c r="F49" s="167"/>
      <c r="G49" s="167"/>
      <c r="H49" s="124" t="s">
        <v>150</v>
      </c>
      <c r="I49" s="125"/>
      <c r="J49" s="126"/>
      <c r="K49" s="124">
        <v>1</v>
      </c>
      <c r="L49" s="251">
        <v>1</v>
      </c>
      <c r="M49" s="317" t="s">
        <v>40</v>
      </c>
      <c r="N49" s="283"/>
      <c r="O49" s="262">
        <v>88000</v>
      </c>
      <c r="P49" s="263"/>
      <c r="Q49" s="318"/>
      <c r="R49" s="129">
        <f aca="true" t="shared" si="0" ref="R49:R54">K49*L49*O49</f>
        <v>88000</v>
      </c>
    </row>
    <row r="50" spans="1:18" s="130" customFormat="1" ht="15" customHeight="1">
      <c r="A50" s="166"/>
      <c r="B50" s="167"/>
      <c r="C50" s="167"/>
      <c r="D50" s="167"/>
      <c r="E50" s="167"/>
      <c r="F50" s="167"/>
      <c r="G50" s="167"/>
      <c r="H50" s="124" t="s">
        <v>151</v>
      </c>
      <c r="I50" s="125"/>
      <c r="J50" s="126"/>
      <c r="K50" s="124">
        <v>2</v>
      </c>
      <c r="L50" s="251">
        <v>1</v>
      </c>
      <c r="M50" s="317" t="s">
        <v>152</v>
      </c>
      <c r="N50" s="283"/>
      <c r="O50" s="262">
        <v>130000</v>
      </c>
      <c r="P50" s="263"/>
      <c r="Q50" s="318"/>
      <c r="R50" s="129">
        <f t="shared" si="0"/>
        <v>260000</v>
      </c>
    </row>
    <row r="51" spans="1:18" s="130" customFormat="1" ht="15" customHeight="1">
      <c r="A51" s="166"/>
      <c r="B51" s="167"/>
      <c r="C51" s="167"/>
      <c r="D51" s="167"/>
      <c r="E51" s="167"/>
      <c r="F51" s="167"/>
      <c r="G51" s="167"/>
      <c r="H51" s="124" t="s">
        <v>153</v>
      </c>
      <c r="I51" s="125"/>
      <c r="J51" s="126"/>
      <c r="K51" s="124">
        <v>7</v>
      </c>
      <c r="L51" s="251">
        <v>1</v>
      </c>
      <c r="M51" s="317" t="s">
        <v>40</v>
      </c>
      <c r="N51" s="283"/>
      <c r="O51" s="262">
        <v>1100000</v>
      </c>
      <c r="P51" s="263"/>
      <c r="Q51" s="318"/>
      <c r="R51" s="129">
        <f t="shared" si="0"/>
        <v>7700000</v>
      </c>
    </row>
    <row r="52" spans="1:18" s="130" customFormat="1" ht="15" customHeight="1">
      <c r="A52" s="166"/>
      <c r="B52" s="167"/>
      <c r="C52" s="167"/>
      <c r="D52" s="167"/>
      <c r="E52" s="167"/>
      <c r="F52" s="167"/>
      <c r="G52" s="167"/>
      <c r="H52" s="124" t="s">
        <v>154</v>
      </c>
      <c r="I52" s="125"/>
      <c r="J52" s="126"/>
      <c r="K52" s="124">
        <v>5</v>
      </c>
      <c r="L52" s="251">
        <v>1</v>
      </c>
      <c r="M52" s="317" t="s">
        <v>40</v>
      </c>
      <c r="N52" s="283"/>
      <c r="O52" s="262">
        <v>25000</v>
      </c>
      <c r="P52" s="263"/>
      <c r="Q52" s="318"/>
      <c r="R52" s="129">
        <f t="shared" si="0"/>
        <v>125000</v>
      </c>
    </row>
    <row r="53" spans="1:18" s="130" customFormat="1" ht="15" customHeight="1">
      <c r="A53" s="166"/>
      <c r="B53" s="167"/>
      <c r="C53" s="167"/>
      <c r="D53" s="187"/>
      <c r="E53" s="187"/>
      <c r="F53" s="167"/>
      <c r="G53" s="167"/>
      <c r="H53" s="124" t="s">
        <v>155</v>
      </c>
      <c r="I53" s="127"/>
      <c r="J53" s="181"/>
      <c r="K53" s="124">
        <v>5</v>
      </c>
      <c r="L53" s="251">
        <v>1</v>
      </c>
      <c r="M53" s="317" t="s">
        <v>40</v>
      </c>
      <c r="N53" s="283"/>
      <c r="O53" s="262">
        <v>20000</v>
      </c>
      <c r="P53" s="263"/>
      <c r="Q53" s="318"/>
      <c r="R53" s="129">
        <f t="shared" si="0"/>
        <v>100000</v>
      </c>
    </row>
    <row r="54" spans="1:18" s="130" customFormat="1" ht="15" customHeight="1">
      <c r="A54" s="166"/>
      <c r="B54" s="167"/>
      <c r="C54" s="167"/>
      <c r="D54" s="187"/>
      <c r="E54" s="187"/>
      <c r="F54" s="167"/>
      <c r="G54" s="167"/>
      <c r="H54" s="124" t="s">
        <v>156</v>
      </c>
      <c r="I54" s="127"/>
      <c r="J54" s="181"/>
      <c r="K54" s="124">
        <v>3</v>
      </c>
      <c r="L54" s="251">
        <v>1</v>
      </c>
      <c r="M54" s="317" t="s">
        <v>40</v>
      </c>
      <c r="N54" s="283"/>
      <c r="O54" s="262">
        <v>18000</v>
      </c>
      <c r="P54" s="263"/>
      <c r="Q54" s="318"/>
      <c r="R54" s="129">
        <f t="shared" si="0"/>
        <v>54000</v>
      </c>
    </row>
    <row r="55" spans="1:18" ht="15" customHeight="1">
      <c r="A55" s="9" t="s">
        <v>66</v>
      </c>
      <c r="B55" s="10"/>
      <c r="C55" s="10"/>
      <c r="D55" s="157"/>
      <c r="E55" s="157"/>
      <c r="F55" s="10"/>
      <c r="G55" s="10"/>
      <c r="H55" s="271">
        <v>1</v>
      </c>
      <c r="I55" s="271"/>
      <c r="J55" s="271"/>
      <c r="K55" s="271">
        <v>2</v>
      </c>
      <c r="L55" s="271"/>
      <c r="M55" s="50"/>
      <c r="N55" s="50"/>
      <c r="O55" s="351">
        <v>3</v>
      </c>
      <c r="P55" s="351"/>
      <c r="Q55" s="351"/>
      <c r="R55" s="68"/>
    </row>
    <row r="56" spans="1:18" ht="15" customHeight="1">
      <c r="A56" s="8"/>
      <c r="B56" s="8"/>
      <c r="C56" s="8"/>
      <c r="D56" s="28"/>
      <c r="E56" s="28"/>
      <c r="F56" s="8"/>
      <c r="G56" s="8"/>
      <c r="H56" s="45"/>
      <c r="I56" s="8"/>
      <c r="J56" s="8"/>
      <c r="K56" s="8"/>
      <c r="L56" s="8"/>
      <c r="M56" s="42"/>
      <c r="N56" s="42"/>
      <c r="O56" s="109"/>
      <c r="P56" s="72"/>
      <c r="Q56" s="72"/>
      <c r="R56" s="155"/>
    </row>
    <row r="57" spans="1:18" ht="15" customHeight="1">
      <c r="A57" s="8"/>
      <c r="B57" s="8"/>
      <c r="C57" s="8"/>
      <c r="D57" s="28"/>
      <c r="E57" s="28"/>
      <c r="F57" s="8"/>
      <c r="G57" s="8"/>
      <c r="H57" s="45"/>
      <c r="I57" s="8"/>
      <c r="J57" s="8"/>
      <c r="K57" s="8"/>
      <c r="L57" s="8"/>
      <c r="M57" s="42"/>
      <c r="N57" s="42"/>
      <c r="O57" s="109"/>
      <c r="P57" s="72"/>
      <c r="Q57" s="72"/>
      <c r="R57" s="155"/>
    </row>
    <row r="58" spans="1:18" ht="15" customHeight="1">
      <c r="A58" s="8"/>
      <c r="B58" s="8"/>
      <c r="C58" s="8"/>
      <c r="D58" s="28"/>
      <c r="E58" s="28"/>
      <c r="F58" s="8"/>
      <c r="G58" s="8"/>
      <c r="H58" s="45"/>
      <c r="I58" s="8"/>
      <c r="J58" s="8"/>
      <c r="K58" s="8"/>
      <c r="L58" s="8"/>
      <c r="M58" s="42"/>
      <c r="N58" s="42"/>
      <c r="O58" s="109"/>
      <c r="P58" s="72"/>
      <c r="Q58" s="72"/>
      <c r="R58" s="155"/>
    </row>
    <row r="59" spans="1:18" s="156" customFormat="1" ht="15" customHeight="1">
      <c r="A59" s="270">
        <v>1</v>
      </c>
      <c r="B59" s="271"/>
      <c r="C59" s="271"/>
      <c r="D59" s="271"/>
      <c r="E59" s="271"/>
      <c r="F59" s="271"/>
      <c r="G59" s="272"/>
      <c r="H59" s="270">
        <v>2</v>
      </c>
      <c r="I59" s="271"/>
      <c r="J59" s="272"/>
      <c r="K59" s="270">
        <v>3</v>
      </c>
      <c r="L59" s="272"/>
      <c r="M59" s="352">
        <v>4</v>
      </c>
      <c r="N59" s="352"/>
      <c r="O59" s="353">
        <v>5</v>
      </c>
      <c r="P59" s="354"/>
      <c r="Q59" s="354"/>
      <c r="R59" s="24" t="s">
        <v>32</v>
      </c>
    </row>
    <row r="60" spans="1:18" s="130" customFormat="1" ht="15" customHeight="1">
      <c r="A60" s="171"/>
      <c r="B60" s="172"/>
      <c r="C60" s="172" t="s">
        <v>157</v>
      </c>
      <c r="D60" s="172" t="s">
        <v>158</v>
      </c>
      <c r="E60" s="172" t="s">
        <v>158</v>
      </c>
      <c r="F60" s="172" t="s">
        <v>177</v>
      </c>
      <c r="G60" s="172"/>
      <c r="H60" s="120" t="s">
        <v>55</v>
      </c>
      <c r="I60" s="121"/>
      <c r="J60" s="182"/>
      <c r="K60" s="120"/>
      <c r="L60" s="121"/>
      <c r="M60" s="122"/>
      <c r="N60" s="123"/>
      <c r="O60" s="183"/>
      <c r="P60" s="184"/>
      <c r="Q60" s="185"/>
      <c r="R60" s="186">
        <f>R61</f>
        <v>27000</v>
      </c>
    </row>
    <row r="61" spans="1:18" s="130" customFormat="1" ht="15" customHeight="1">
      <c r="A61" s="166"/>
      <c r="B61" s="167"/>
      <c r="C61" s="167" t="s">
        <v>157</v>
      </c>
      <c r="D61" s="167" t="s">
        <v>158</v>
      </c>
      <c r="E61" s="167" t="s">
        <v>158</v>
      </c>
      <c r="F61" s="167" t="s">
        <v>177</v>
      </c>
      <c r="G61" s="167" t="s">
        <v>170</v>
      </c>
      <c r="H61" s="124" t="s">
        <v>105</v>
      </c>
      <c r="I61" s="127"/>
      <c r="J61" s="181"/>
      <c r="K61" s="124"/>
      <c r="L61" s="127"/>
      <c r="M61" s="124"/>
      <c r="N61" s="181"/>
      <c r="O61" s="355"/>
      <c r="P61" s="356"/>
      <c r="Q61" s="357"/>
      <c r="R61" s="129">
        <f>R62</f>
        <v>27000</v>
      </c>
    </row>
    <row r="62" spans="1:18" ht="15" customHeight="1">
      <c r="A62" s="164"/>
      <c r="B62" s="160"/>
      <c r="C62" s="160"/>
      <c r="D62" s="160"/>
      <c r="E62" s="160"/>
      <c r="F62" s="160"/>
      <c r="G62" s="160"/>
      <c r="H62" s="6" t="s">
        <v>84</v>
      </c>
      <c r="I62" s="7"/>
      <c r="J62" s="32"/>
      <c r="K62" s="100">
        <v>108</v>
      </c>
      <c r="L62" s="254">
        <v>1</v>
      </c>
      <c r="M62" s="264" t="s">
        <v>63</v>
      </c>
      <c r="N62" s="265"/>
      <c r="O62" s="269">
        <v>250</v>
      </c>
      <c r="P62" s="267"/>
      <c r="Q62" s="268"/>
      <c r="R62" s="25">
        <f>K62*L62*O62</f>
        <v>27000</v>
      </c>
    </row>
    <row r="63" spans="1:18" ht="15" customHeight="1">
      <c r="A63" s="164"/>
      <c r="B63" s="160"/>
      <c r="C63" s="160"/>
      <c r="D63" s="160"/>
      <c r="E63" s="160"/>
      <c r="F63" s="160"/>
      <c r="G63" s="161"/>
      <c r="H63" s="8"/>
      <c r="I63" s="8"/>
      <c r="J63" s="22"/>
      <c r="K63" s="6"/>
      <c r="L63" s="8"/>
      <c r="M63" s="43"/>
      <c r="N63" s="49"/>
      <c r="O63" s="97"/>
      <c r="P63" s="72"/>
      <c r="Q63" s="73"/>
      <c r="R63" s="25"/>
    </row>
    <row r="64" spans="1:18" ht="15" customHeight="1">
      <c r="A64" s="164"/>
      <c r="B64" s="160"/>
      <c r="C64" s="160"/>
      <c r="D64" s="160"/>
      <c r="E64" s="160"/>
      <c r="F64" s="160"/>
      <c r="G64" s="161"/>
      <c r="H64" s="8"/>
      <c r="I64" s="8"/>
      <c r="J64" s="14"/>
      <c r="K64" s="12"/>
      <c r="L64" s="8"/>
      <c r="M64" s="95"/>
      <c r="N64" s="96"/>
      <c r="O64" s="97"/>
      <c r="P64" s="72"/>
      <c r="Q64" s="73"/>
      <c r="R64" s="25"/>
    </row>
    <row r="65" spans="1:19" ht="15" customHeight="1">
      <c r="A65" s="61"/>
      <c r="B65" s="41"/>
      <c r="C65" s="41"/>
      <c r="D65" s="41"/>
      <c r="E65" s="41"/>
      <c r="F65" s="41"/>
      <c r="G65" s="62"/>
      <c r="H65" s="41" t="s">
        <v>42</v>
      </c>
      <c r="I65" s="41"/>
      <c r="J65" s="41"/>
      <c r="K65" s="61"/>
      <c r="L65" s="62"/>
      <c r="M65" s="61"/>
      <c r="N65" s="62"/>
      <c r="O65" s="63"/>
      <c r="P65" s="64"/>
      <c r="Q65" s="65"/>
      <c r="R65" s="40">
        <f>R28</f>
        <v>10000000</v>
      </c>
      <c r="S65" s="131">
        <f>10000000-R65</f>
        <v>0</v>
      </c>
    </row>
    <row r="66" spans="1:18" ht="15" customHeight="1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spans="1:18" ht="15" customHeight="1">
      <c r="A67" s="6" t="s">
        <v>65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259"/>
      <c r="P67" s="259"/>
      <c r="Q67" s="259"/>
      <c r="R67" s="265"/>
    </row>
    <row r="68" spans="1:18" ht="15" customHeight="1">
      <c r="A68" s="6" t="s">
        <v>43</v>
      </c>
      <c r="B68" s="8"/>
      <c r="C68" s="8"/>
      <c r="D68" s="8"/>
      <c r="E68" s="8"/>
      <c r="F68" s="8"/>
      <c r="G68" s="8" t="s">
        <v>48</v>
      </c>
      <c r="H68" s="98">
        <v>0</v>
      </c>
      <c r="I68" s="8"/>
      <c r="J68" s="8"/>
      <c r="K68" s="8"/>
      <c r="L68" s="8"/>
      <c r="M68" s="8"/>
      <c r="N68" s="8"/>
      <c r="O68" s="259" t="s">
        <v>49</v>
      </c>
      <c r="P68" s="259"/>
      <c r="Q68" s="259"/>
      <c r="R68" s="265"/>
    </row>
    <row r="69" spans="1:18" ht="15" customHeight="1">
      <c r="A69" s="6" t="s">
        <v>44</v>
      </c>
      <c r="B69" s="8"/>
      <c r="C69" s="8"/>
      <c r="D69" s="8"/>
      <c r="E69" s="8"/>
      <c r="F69" s="8"/>
      <c r="G69" s="8" t="s">
        <v>47</v>
      </c>
      <c r="H69" s="98">
        <v>10000000</v>
      </c>
      <c r="I69" s="8"/>
      <c r="J69" s="8"/>
      <c r="K69" s="8"/>
      <c r="L69" s="8"/>
      <c r="M69" s="8"/>
      <c r="N69" s="8"/>
      <c r="O69" s="8"/>
      <c r="P69" s="8"/>
      <c r="Q69" s="8"/>
      <c r="R69" s="22"/>
    </row>
    <row r="70" spans="1:18" ht="15" customHeight="1">
      <c r="A70" s="6" t="s">
        <v>45</v>
      </c>
      <c r="B70" s="8"/>
      <c r="C70" s="8"/>
      <c r="D70" s="8"/>
      <c r="E70" s="8"/>
      <c r="F70" s="8"/>
      <c r="G70" s="8" t="s">
        <v>47</v>
      </c>
      <c r="H70" s="98">
        <v>0</v>
      </c>
      <c r="I70" s="8"/>
      <c r="J70" s="8"/>
      <c r="K70" s="8"/>
      <c r="L70" s="8"/>
      <c r="M70" s="8"/>
      <c r="N70" s="8"/>
      <c r="O70" s="8"/>
      <c r="P70" s="8"/>
      <c r="Q70" s="8"/>
      <c r="R70" s="22"/>
    </row>
    <row r="71" spans="1:18" ht="15" customHeight="1">
      <c r="A71" s="6" t="s">
        <v>46</v>
      </c>
      <c r="B71" s="8"/>
      <c r="C71" s="8"/>
      <c r="D71" s="8"/>
      <c r="E71" s="8"/>
      <c r="F71" s="8"/>
      <c r="G71" s="13" t="s">
        <v>48</v>
      </c>
      <c r="H71" s="99">
        <v>0</v>
      </c>
      <c r="I71" s="8"/>
      <c r="J71" s="8"/>
      <c r="K71" s="8"/>
      <c r="L71" s="8"/>
      <c r="M71" s="8"/>
      <c r="N71" s="8"/>
      <c r="O71" s="276" t="s">
        <v>71</v>
      </c>
      <c r="P71" s="276"/>
      <c r="Q71" s="276"/>
      <c r="R71" s="277"/>
    </row>
    <row r="72" spans="1:18" ht="15" customHeight="1">
      <c r="A72" s="6"/>
      <c r="B72" s="8"/>
      <c r="C72" s="8"/>
      <c r="D72" s="8"/>
      <c r="E72" s="8"/>
      <c r="F72" s="8"/>
      <c r="G72" s="8"/>
      <c r="H72" s="98"/>
      <c r="I72" s="8"/>
      <c r="J72" s="8"/>
      <c r="K72" s="8"/>
      <c r="L72" s="8"/>
      <c r="M72" s="8"/>
      <c r="N72" s="8"/>
      <c r="O72" s="259" t="s">
        <v>69</v>
      </c>
      <c r="P72" s="259"/>
      <c r="Q72" s="259"/>
      <c r="R72" s="265"/>
    </row>
    <row r="73" spans="1:18" ht="15" customHeight="1">
      <c r="A73" s="6"/>
      <c r="B73" s="8"/>
      <c r="C73" s="8"/>
      <c r="D73" s="8"/>
      <c r="E73" s="8"/>
      <c r="F73" s="8"/>
      <c r="G73" s="29" t="s">
        <v>48</v>
      </c>
      <c r="H73" s="98">
        <f>SUM(H68:H71)</f>
        <v>10000000</v>
      </c>
      <c r="I73" s="8"/>
      <c r="J73" s="8"/>
      <c r="K73" s="8"/>
      <c r="L73" s="8"/>
      <c r="M73" s="8"/>
      <c r="N73" s="8"/>
      <c r="O73" s="259" t="s">
        <v>70</v>
      </c>
      <c r="P73" s="259"/>
      <c r="Q73" s="259"/>
      <c r="R73" s="265"/>
    </row>
    <row r="74" spans="1:18" ht="15" customHeight="1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2"/>
    </row>
    <row r="75" spans="1:18" ht="15" customHeight="1">
      <c r="A75" s="9"/>
      <c r="B75" s="10"/>
      <c r="C75" s="10"/>
      <c r="D75" s="10"/>
      <c r="E75" s="10"/>
      <c r="F75" s="10"/>
      <c r="G75" s="10"/>
      <c r="H75" s="10" t="s">
        <v>50</v>
      </c>
      <c r="I75" s="10"/>
      <c r="J75" s="10"/>
      <c r="K75" s="10"/>
      <c r="L75" s="10"/>
      <c r="M75" s="10"/>
      <c r="N75" s="10"/>
      <c r="O75" s="10"/>
      <c r="P75" s="10"/>
      <c r="Q75" s="10"/>
      <c r="R75" s="11"/>
    </row>
    <row r="76" spans="1:18" ht="15" customHeight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9"/>
    </row>
    <row r="77" spans="1:18" ht="15" customHeight="1">
      <c r="A77" s="6">
        <v>1</v>
      </c>
      <c r="B77" s="8" t="s">
        <v>58</v>
      </c>
      <c r="C77" s="8"/>
      <c r="D77" s="8"/>
      <c r="E77" s="8"/>
      <c r="F77" s="8"/>
      <c r="G77" s="8"/>
      <c r="H77" s="45" t="s">
        <v>98</v>
      </c>
      <c r="I77" s="45"/>
      <c r="J77" s="8"/>
      <c r="K77" s="8" t="s">
        <v>51</v>
      </c>
      <c r="L77" s="8"/>
      <c r="M77" s="8"/>
      <c r="N77" s="39"/>
      <c r="O77" s="259" t="s">
        <v>110</v>
      </c>
      <c r="P77" s="259"/>
      <c r="Q77" s="259"/>
      <c r="R77" s="265"/>
    </row>
    <row r="78" spans="1:18" ht="15" customHeight="1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259" t="s">
        <v>60</v>
      </c>
      <c r="P78" s="259"/>
      <c r="Q78" s="259"/>
      <c r="R78" s="265"/>
    </row>
    <row r="79" spans="1:18" ht="15" customHeight="1">
      <c r="A79" s="6">
        <v>2</v>
      </c>
      <c r="B79" s="8" t="s">
        <v>58</v>
      </c>
      <c r="C79" s="8"/>
      <c r="D79" s="8"/>
      <c r="E79" s="8"/>
      <c r="F79" s="8"/>
      <c r="G79" s="8"/>
      <c r="H79" s="8" t="s">
        <v>99</v>
      </c>
      <c r="I79" s="8"/>
      <c r="J79" s="8"/>
      <c r="K79" s="8" t="s">
        <v>61</v>
      </c>
      <c r="L79" s="8"/>
      <c r="M79" s="8"/>
      <c r="N79" s="112"/>
      <c r="O79" s="259" t="s">
        <v>52</v>
      </c>
      <c r="P79" s="259"/>
      <c r="Q79" s="259"/>
      <c r="R79" s="265"/>
    </row>
    <row r="80" spans="1:18" ht="15" customHeight="1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2"/>
    </row>
    <row r="81" spans="1:18" ht="15" customHeight="1">
      <c r="A81" s="6">
        <v>3</v>
      </c>
      <c r="B81" s="8" t="s">
        <v>96</v>
      </c>
      <c r="C81" s="8"/>
      <c r="D81" s="8"/>
      <c r="E81" s="8"/>
      <c r="F81" s="8"/>
      <c r="G81" s="8"/>
      <c r="H81" s="8" t="s">
        <v>97</v>
      </c>
      <c r="I81" s="8"/>
      <c r="J81" s="8"/>
      <c r="K81" s="8" t="s">
        <v>51</v>
      </c>
      <c r="L81" s="8"/>
      <c r="M81" s="8"/>
      <c r="N81" s="8"/>
      <c r="O81" s="8"/>
      <c r="P81" s="8"/>
      <c r="Q81" s="8"/>
      <c r="R81" s="22"/>
    </row>
    <row r="82" spans="1:18" ht="15" customHeight="1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2"/>
    </row>
    <row r="83" spans="1:18" ht="15" customHeight="1">
      <c r="A83" s="6"/>
      <c r="B83" s="30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12"/>
      <c r="O83" s="276" t="s">
        <v>100</v>
      </c>
      <c r="P83" s="276"/>
      <c r="Q83" s="276"/>
      <c r="R83" s="277"/>
    </row>
    <row r="84" spans="1:18" ht="15" customHeight="1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12"/>
      <c r="O84" s="261" t="s">
        <v>101</v>
      </c>
      <c r="P84" s="261"/>
      <c r="Q84" s="261"/>
      <c r="R84" s="283"/>
    </row>
    <row r="85" spans="1:18" ht="15" customHeight="1">
      <c r="A85" s="3"/>
      <c r="B85" s="4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259" t="s">
        <v>102</v>
      </c>
      <c r="P85" s="259"/>
      <c r="Q85" s="259"/>
      <c r="R85" s="265"/>
    </row>
    <row r="86" spans="1:18" ht="15" customHeight="1">
      <c r="A86" s="3"/>
      <c r="B86" s="4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3"/>
    </row>
    <row r="87" spans="1:18" ht="15" customHeight="1">
      <c r="A87" s="1"/>
      <c r="B87" s="2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6"/>
    </row>
    <row r="88" spans="1:18" ht="15" customHeight="1">
      <c r="A88" s="4"/>
      <c r="B88" s="4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</row>
  </sheetData>
  <sheetProtection/>
  <mergeCells count="74">
    <mergeCell ref="O83:R83"/>
    <mergeCell ref="O84:R84"/>
    <mergeCell ref="O85:R85"/>
    <mergeCell ref="H47:J47"/>
    <mergeCell ref="M48:N48"/>
    <mergeCell ref="M49:N49"/>
    <mergeCell ref="M50:N50"/>
    <mergeCell ref="M53:N53"/>
    <mergeCell ref="H59:J59"/>
    <mergeCell ref="K59:L59"/>
    <mergeCell ref="O71:R71"/>
    <mergeCell ref="O72:R72"/>
    <mergeCell ref="O73:R73"/>
    <mergeCell ref="O77:R77"/>
    <mergeCell ref="O78:R78"/>
    <mergeCell ref="O79:R79"/>
    <mergeCell ref="O67:R67"/>
    <mergeCell ref="O68:R68"/>
    <mergeCell ref="A59:G59"/>
    <mergeCell ref="H55:J55"/>
    <mergeCell ref="K55:L55"/>
    <mergeCell ref="O55:Q55"/>
    <mergeCell ref="O61:Q61"/>
    <mergeCell ref="M62:N62"/>
    <mergeCell ref="O62:Q62"/>
    <mergeCell ref="M45:N45"/>
    <mergeCell ref="O45:Q45"/>
    <mergeCell ref="M54:N54"/>
    <mergeCell ref="M59:N59"/>
    <mergeCell ref="O54:Q54"/>
    <mergeCell ref="O59:Q59"/>
    <mergeCell ref="M52:N52"/>
    <mergeCell ref="O52:Q52"/>
    <mergeCell ref="O48:Q48"/>
    <mergeCell ref="O49:Q49"/>
    <mergeCell ref="O50:Q50"/>
    <mergeCell ref="O53:Q53"/>
    <mergeCell ref="M51:N51"/>
    <mergeCell ref="O51:Q51"/>
    <mergeCell ref="A26:G26"/>
    <mergeCell ref="H26:J26"/>
    <mergeCell ref="K26:L26"/>
    <mergeCell ref="M26:N26"/>
    <mergeCell ref="O26:Q26"/>
    <mergeCell ref="M41:N41"/>
    <mergeCell ref="M38:N38"/>
    <mergeCell ref="O38:Q38"/>
    <mergeCell ref="M39:N39"/>
    <mergeCell ref="A19:G19"/>
    <mergeCell ref="A20:G20"/>
    <mergeCell ref="A21:G21"/>
    <mergeCell ref="A24:G25"/>
    <mergeCell ref="H24:J25"/>
    <mergeCell ref="K24:Q24"/>
    <mergeCell ref="A18:G18"/>
    <mergeCell ref="K25:L25"/>
    <mergeCell ref="M25:N25"/>
    <mergeCell ref="H42:J42"/>
    <mergeCell ref="M43:N43"/>
    <mergeCell ref="O43:Q43"/>
    <mergeCell ref="O25:Q25"/>
    <mergeCell ref="O32:Q32"/>
    <mergeCell ref="O33:Q33"/>
    <mergeCell ref="O41:Q41"/>
    <mergeCell ref="O40:Q40"/>
    <mergeCell ref="M37:N37"/>
    <mergeCell ref="O37:Q37"/>
    <mergeCell ref="O39:Q39"/>
    <mergeCell ref="M40:N40"/>
    <mergeCell ref="A1:R1"/>
    <mergeCell ref="A2:R2"/>
    <mergeCell ref="A7:R7"/>
    <mergeCell ref="A8:R8"/>
    <mergeCell ref="J11:R11"/>
  </mergeCells>
  <printOptions/>
  <pageMargins left="0.5118110236220472" right="0.31496062992125984" top="0.7480314960629921" bottom="1.3385826771653544" header="0.31496062992125984" footer="0.31496062992125984"/>
  <pageSetup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8"/>
  <sheetViews>
    <sheetView tabSelected="1" zoomScalePageLayoutView="0" workbookViewId="0" topLeftCell="A79">
      <selection activeCell="V105" sqref="V105"/>
    </sheetView>
  </sheetViews>
  <sheetFormatPr defaultColWidth="9.140625" defaultRowHeight="12.75"/>
  <cols>
    <col min="1" max="7" width="2.7109375" style="0" customWidth="1"/>
    <col min="8" max="8" width="10.7109375" style="0" bestFit="1" customWidth="1"/>
    <col min="10" max="10" width="11.421875" style="0" customWidth="1"/>
    <col min="11" max="11" width="6.140625" style="0" customWidth="1"/>
    <col min="12" max="14" width="4.140625" style="0" customWidth="1"/>
    <col min="15" max="15" width="3.00390625" style="0" customWidth="1"/>
    <col min="16" max="16" width="3.421875" style="0" customWidth="1"/>
    <col min="17" max="17" width="4.140625" style="0" customWidth="1"/>
    <col min="18" max="18" width="16.421875" style="0" customWidth="1"/>
    <col min="20" max="20" width="12.28125" style="0" customWidth="1"/>
  </cols>
  <sheetData>
    <row r="1" spans="1:18" ht="12.75">
      <c r="A1" s="293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5"/>
    </row>
    <row r="2" spans="1:18" ht="12.75">
      <c r="A2" s="296" t="s">
        <v>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18" ht="12.75">
      <c r="A3" s="1"/>
      <c r="B3" s="2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34"/>
    </row>
    <row r="4" spans="1:18" ht="12.7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35"/>
    </row>
    <row r="5" spans="1:18" ht="12.75">
      <c r="A5" s="6" t="s">
        <v>3</v>
      </c>
      <c r="B5" s="8"/>
      <c r="C5" s="8"/>
      <c r="D5" s="8"/>
      <c r="E5" s="8"/>
      <c r="F5" s="8"/>
      <c r="G5" s="8"/>
      <c r="H5" s="8"/>
      <c r="I5" s="8"/>
      <c r="J5" s="8"/>
      <c r="K5" s="12"/>
      <c r="L5" s="13" t="s">
        <v>21</v>
      </c>
      <c r="M5" s="13"/>
      <c r="N5" s="13"/>
      <c r="O5" s="13"/>
      <c r="P5" s="13"/>
      <c r="Q5" s="14"/>
      <c r="R5" s="136" t="s">
        <v>33</v>
      </c>
    </row>
    <row r="6" spans="1:18" ht="12.75">
      <c r="A6" s="6" t="s">
        <v>1</v>
      </c>
      <c r="B6" s="8"/>
      <c r="C6" s="8"/>
      <c r="D6" s="8"/>
      <c r="E6" s="8"/>
      <c r="F6" s="8"/>
      <c r="G6" s="8"/>
      <c r="H6" s="8"/>
      <c r="I6" s="8"/>
      <c r="J6" s="8"/>
      <c r="K6" s="15">
        <v>1.06</v>
      </c>
      <c r="L6" s="16" t="s">
        <v>7</v>
      </c>
      <c r="M6" s="54" t="s">
        <v>72</v>
      </c>
      <c r="N6" s="15">
        <v>21</v>
      </c>
      <c r="O6" s="15">
        <v>22</v>
      </c>
      <c r="P6" s="15">
        <v>5</v>
      </c>
      <c r="Q6" s="15">
        <v>2</v>
      </c>
      <c r="R6" s="136" t="s">
        <v>34</v>
      </c>
    </row>
    <row r="7" spans="1:18" ht="12.75">
      <c r="A7" s="299" t="s">
        <v>4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</row>
    <row r="8" spans="1:18" ht="12.75">
      <c r="A8" s="302" t="s">
        <v>106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2"/>
    </row>
    <row r="9" spans="1:18" ht="12.75">
      <c r="A9" s="9" t="s">
        <v>83</v>
      </c>
      <c r="B9" s="10"/>
      <c r="C9" s="10"/>
      <c r="D9" s="10"/>
      <c r="E9" s="10"/>
      <c r="F9" s="10"/>
      <c r="G9" s="10"/>
      <c r="H9" s="10" t="s">
        <v>132</v>
      </c>
      <c r="I9" s="10"/>
      <c r="J9" s="10" t="s">
        <v>133</v>
      </c>
      <c r="K9" s="10"/>
      <c r="L9" s="10"/>
      <c r="M9" s="10"/>
      <c r="N9" s="10"/>
      <c r="O9" s="10"/>
      <c r="P9" s="10"/>
      <c r="Q9" s="10"/>
      <c r="R9" s="135"/>
    </row>
    <row r="10" spans="1:18" ht="12.75">
      <c r="A10" s="9" t="s">
        <v>5</v>
      </c>
      <c r="B10" s="10"/>
      <c r="C10" s="10"/>
      <c r="D10" s="10"/>
      <c r="E10" s="10"/>
      <c r="F10" s="10"/>
      <c r="G10" s="10"/>
      <c r="H10" s="10" t="s">
        <v>134</v>
      </c>
      <c r="I10" s="10"/>
      <c r="J10" s="10" t="s">
        <v>59</v>
      </c>
      <c r="K10" s="10"/>
      <c r="L10" s="10"/>
      <c r="M10" s="10"/>
      <c r="N10" s="10"/>
      <c r="O10" s="10"/>
      <c r="P10" s="10"/>
      <c r="Q10" s="10"/>
      <c r="R10" s="135"/>
    </row>
    <row r="11" spans="1:18" ht="12.75">
      <c r="A11" s="87" t="s">
        <v>6</v>
      </c>
      <c r="B11" s="88"/>
      <c r="C11" s="89"/>
      <c r="D11" s="89"/>
      <c r="E11" s="89"/>
      <c r="F11" s="89"/>
      <c r="G11" s="89"/>
      <c r="H11" s="10" t="s">
        <v>135</v>
      </c>
      <c r="I11" s="89"/>
      <c r="J11" s="314" t="s">
        <v>137</v>
      </c>
      <c r="K11" s="314"/>
      <c r="L11" s="314"/>
      <c r="M11" s="314"/>
      <c r="N11" s="314"/>
      <c r="O11" s="314"/>
      <c r="P11" s="314"/>
      <c r="Q11" s="314"/>
      <c r="R11" s="333"/>
    </row>
    <row r="12" spans="1:18" ht="12.75">
      <c r="A12" s="9" t="s">
        <v>8</v>
      </c>
      <c r="B12" s="10"/>
      <c r="C12" s="10"/>
      <c r="D12" s="10"/>
      <c r="E12" s="10"/>
      <c r="F12" s="10"/>
      <c r="G12" s="10"/>
      <c r="H12" s="10" t="s">
        <v>136</v>
      </c>
      <c r="I12" s="89"/>
      <c r="J12" s="10" t="s">
        <v>119</v>
      </c>
      <c r="K12" s="10"/>
      <c r="L12" s="10"/>
      <c r="M12" s="10"/>
      <c r="N12" s="10"/>
      <c r="O12" s="10"/>
      <c r="P12" s="10"/>
      <c r="Q12" s="10"/>
      <c r="R12" s="135"/>
    </row>
    <row r="13" spans="1:18" ht="12.75">
      <c r="A13" s="9" t="s">
        <v>9</v>
      </c>
      <c r="B13" s="10"/>
      <c r="C13" s="10"/>
      <c r="D13" s="10"/>
      <c r="E13" s="10"/>
      <c r="F13" s="10"/>
      <c r="G13" s="10"/>
      <c r="H13" s="91" t="s">
        <v>107</v>
      </c>
      <c r="I13" s="10"/>
      <c r="J13" s="10"/>
      <c r="K13" s="10"/>
      <c r="L13" s="10"/>
      <c r="M13" s="10"/>
      <c r="N13" s="10"/>
      <c r="O13" s="10"/>
      <c r="P13" s="10"/>
      <c r="Q13" s="10"/>
      <c r="R13" s="135"/>
    </row>
    <row r="14" spans="1:18" ht="15">
      <c r="A14" s="9" t="s">
        <v>10</v>
      </c>
      <c r="B14" s="51"/>
      <c r="C14" s="51"/>
      <c r="D14" s="51"/>
      <c r="E14" s="51"/>
      <c r="F14" s="51"/>
      <c r="G14" s="51"/>
      <c r="H14" s="10" t="s">
        <v>11</v>
      </c>
      <c r="I14" s="10"/>
      <c r="J14" s="10"/>
      <c r="K14" s="10"/>
      <c r="L14" s="10"/>
      <c r="M14" s="10"/>
      <c r="N14" s="10"/>
      <c r="O14" s="10"/>
      <c r="P14" s="10"/>
      <c r="Q14" s="10"/>
      <c r="R14" s="135"/>
    </row>
    <row r="15" spans="1:18" ht="12.75">
      <c r="A15" s="6" t="s">
        <v>12</v>
      </c>
      <c r="B15" s="17"/>
      <c r="C15" s="18"/>
      <c r="D15" s="18"/>
      <c r="E15" s="18"/>
      <c r="F15" s="18"/>
      <c r="G15" s="18"/>
      <c r="H15" s="18" t="s">
        <v>108</v>
      </c>
      <c r="I15" s="18"/>
      <c r="J15" s="18"/>
      <c r="K15" s="18"/>
      <c r="L15" s="18"/>
      <c r="M15" s="18"/>
      <c r="N15" s="18"/>
      <c r="O15" s="18"/>
      <c r="P15" s="18"/>
      <c r="Q15" s="18"/>
      <c r="R15" s="137"/>
    </row>
    <row r="16" spans="1:18" ht="12.75">
      <c r="A16" s="9"/>
      <c r="B16" s="10"/>
      <c r="C16" s="10"/>
      <c r="D16" s="10"/>
      <c r="E16" s="10"/>
      <c r="F16" s="10"/>
      <c r="G16" s="10"/>
      <c r="H16" s="41" t="s">
        <v>13</v>
      </c>
      <c r="I16" s="41"/>
      <c r="J16" s="41"/>
      <c r="K16" s="41"/>
      <c r="L16" s="10"/>
      <c r="M16" s="10"/>
      <c r="N16" s="10"/>
      <c r="O16" s="10"/>
      <c r="P16" s="10"/>
      <c r="Q16" s="10"/>
      <c r="R16" s="135"/>
    </row>
    <row r="17" spans="1:18" ht="12.75">
      <c r="A17" s="21"/>
      <c r="B17" s="20" t="s">
        <v>14</v>
      </c>
      <c r="C17" s="41"/>
      <c r="D17" s="41"/>
      <c r="E17" s="41"/>
      <c r="F17" s="41"/>
      <c r="G17" s="62"/>
      <c r="H17" s="61" t="s">
        <v>15</v>
      </c>
      <c r="I17" s="41"/>
      <c r="J17" s="41"/>
      <c r="K17" s="41"/>
      <c r="L17" s="41"/>
      <c r="M17" s="41"/>
      <c r="N17" s="41"/>
      <c r="O17" s="41"/>
      <c r="P17" s="41"/>
      <c r="Q17" s="62"/>
      <c r="R17" s="138" t="s">
        <v>22</v>
      </c>
    </row>
    <row r="18" spans="1:18" ht="12.75">
      <c r="A18" s="305" t="s">
        <v>16</v>
      </c>
      <c r="B18" s="306"/>
      <c r="C18" s="306"/>
      <c r="D18" s="306"/>
      <c r="E18" s="306"/>
      <c r="F18" s="306"/>
      <c r="G18" s="307"/>
      <c r="H18" s="17" t="s">
        <v>120</v>
      </c>
      <c r="I18" s="18"/>
      <c r="J18" s="18"/>
      <c r="K18" s="18"/>
      <c r="L18" s="18"/>
      <c r="M18" s="18"/>
      <c r="N18" s="18"/>
      <c r="O18" s="18"/>
      <c r="P18" s="18"/>
      <c r="Q18" s="19"/>
      <c r="R18" s="139">
        <v>1</v>
      </c>
    </row>
    <row r="19" spans="1:18" ht="12.75">
      <c r="A19" s="311" t="s">
        <v>17</v>
      </c>
      <c r="B19" s="312"/>
      <c r="C19" s="312"/>
      <c r="D19" s="312"/>
      <c r="E19" s="312"/>
      <c r="F19" s="312"/>
      <c r="G19" s="313"/>
      <c r="H19" s="6" t="s">
        <v>20</v>
      </c>
      <c r="I19" s="8"/>
      <c r="J19" s="8"/>
      <c r="K19" s="8"/>
      <c r="L19" s="8"/>
      <c r="M19" s="8"/>
      <c r="N19" s="8"/>
      <c r="O19" s="8"/>
      <c r="P19" s="8"/>
      <c r="Q19" s="22"/>
      <c r="R19" s="140" t="s">
        <v>123</v>
      </c>
    </row>
    <row r="20" spans="1:18" ht="12.75">
      <c r="A20" s="311" t="s">
        <v>18</v>
      </c>
      <c r="B20" s="312"/>
      <c r="C20" s="312"/>
      <c r="D20" s="312"/>
      <c r="E20" s="312"/>
      <c r="F20" s="312"/>
      <c r="G20" s="313"/>
      <c r="H20" s="6" t="s">
        <v>121</v>
      </c>
      <c r="I20" s="8"/>
      <c r="J20" s="8"/>
      <c r="K20" s="8"/>
      <c r="L20" s="8"/>
      <c r="M20" s="8"/>
      <c r="N20" s="8"/>
      <c r="O20" s="8"/>
      <c r="P20" s="8"/>
      <c r="Q20" s="22"/>
      <c r="R20" s="141" t="s">
        <v>239</v>
      </c>
    </row>
    <row r="21" spans="1:18" ht="12.75">
      <c r="A21" s="114"/>
      <c r="B21" s="39"/>
      <c r="C21" s="39"/>
      <c r="D21" s="39"/>
      <c r="E21" s="39"/>
      <c r="F21" s="39"/>
      <c r="G21" s="115"/>
      <c r="H21" s="6" t="s">
        <v>122</v>
      </c>
      <c r="I21" s="8"/>
      <c r="J21" s="8"/>
      <c r="K21" s="8"/>
      <c r="L21" s="8"/>
      <c r="M21" s="8"/>
      <c r="N21" s="8"/>
      <c r="O21" s="8"/>
      <c r="P21" s="8"/>
      <c r="Q21" s="22"/>
      <c r="R21" s="141" t="s">
        <v>131</v>
      </c>
    </row>
    <row r="22" spans="1:18" ht="12.75">
      <c r="A22" s="284" t="s">
        <v>19</v>
      </c>
      <c r="B22" s="285"/>
      <c r="C22" s="285"/>
      <c r="D22" s="285"/>
      <c r="E22" s="285"/>
      <c r="F22" s="285"/>
      <c r="G22" s="286"/>
      <c r="H22" s="12" t="s">
        <v>211</v>
      </c>
      <c r="I22" s="13"/>
      <c r="J22" s="13"/>
      <c r="K22" s="13"/>
      <c r="L22" s="13"/>
      <c r="M22" s="13"/>
      <c r="N22" s="13"/>
      <c r="O22" s="13"/>
      <c r="P22" s="13"/>
      <c r="Q22" s="14"/>
      <c r="R22" s="142"/>
    </row>
    <row r="23" spans="1:18" ht="12.75">
      <c r="A23" s="23" t="s">
        <v>124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35"/>
    </row>
    <row r="24" spans="1:20" ht="12.75">
      <c r="A24" s="9"/>
      <c r="B24" s="10"/>
      <c r="C24" s="10"/>
      <c r="D24" s="10"/>
      <c r="E24" s="10"/>
      <c r="F24" s="10"/>
      <c r="G24" s="10"/>
      <c r="H24" s="31" t="s">
        <v>23</v>
      </c>
      <c r="I24" s="10"/>
      <c r="J24" s="10"/>
      <c r="K24" s="10"/>
      <c r="L24" s="10"/>
      <c r="M24" s="10"/>
      <c r="N24" s="10"/>
      <c r="O24" s="10"/>
      <c r="P24" s="10"/>
      <c r="Q24" s="10"/>
      <c r="R24" s="135"/>
      <c r="T24" t="s">
        <v>163</v>
      </c>
    </row>
    <row r="25" spans="1:20" ht="12.75">
      <c r="A25" s="319" t="s">
        <v>24</v>
      </c>
      <c r="B25" s="320"/>
      <c r="C25" s="320"/>
      <c r="D25" s="320"/>
      <c r="E25" s="320"/>
      <c r="F25" s="320"/>
      <c r="G25" s="321"/>
      <c r="H25" s="287" t="s">
        <v>25</v>
      </c>
      <c r="I25" s="288"/>
      <c r="J25" s="289"/>
      <c r="K25" s="270" t="s">
        <v>26</v>
      </c>
      <c r="L25" s="271"/>
      <c r="M25" s="271"/>
      <c r="N25" s="271"/>
      <c r="O25" s="271"/>
      <c r="P25" s="271"/>
      <c r="Q25" s="272"/>
      <c r="R25" s="143" t="s">
        <v>30</v>
      </c>
      <c r="T25">
        <v>10000000</v>
      </c>
    </row>
    <row r="26" spans="1:18" ht="12.75">
      <c r="A26" s="322"/>
      <c r="B26" s="323"/>
      <c r="C26" s="323"/>
      <c r="D26" s="323"/>
      <c r="E26" s="323"/>
      <c r="F26" s="323"/>
      <c r="G26" s="324"/>
      <c r="H26" s="290"/>
      <c r="I26" s="291"/>
      <c r="J26" s="292"/>
      <c r="K26" s="270" t="s">
        <v>27</v>
      </c>
      <c r="L26" s="272"/>
      <c r="M26" s="270" t="s">
        <v>28</v>
      </c>
      <c r="N26" s="272"/>
      <c r="O26" s="270" t="s">
        <v>29</v>
      </c>
      <c r="P26" s="271"/>
      <c r="Q26" s="272"/>
      <c r="R26" s="143" t="s">
        <v>31</v>
      </c>
    </row>
    <row r="27" spans="1:21" ht="12.75">
      <c r="A27" s="270">
        <v>1</v>
      </c>
      <c r="B27" s="271"/>
      <c r="C27" s="271"/>
      <c r="D27" s="271"/>
      <c r="E27" s="271"/>
      <c r="F27" s="271"/>
      <c r="G27" s="272"/>
      <c r="H27" s="270">
        <v>2</v>
      </c>
      <c r="I27" s="271"/>
      <c r="J27" s="272"/>
      <c r="K27" s="270">
        <v>3</v>
      </c>
      <c r="L27" s="272"/>
      <c r="M27" s="270">
        <v>4</v>
      </c>
      <c r="N27" s="272"/>
      <c r="O27" s="270">
        <v>5</v>
      </c>
      <c r="P27" s="271"/>
      <c r="Q27" s="272"/>
      <c r="R27" s="143" t="s">
        <v>32</v>
      </c>
      <c r="T27" t="s">
        <v>164</v>
      </c>
      <c r="U27" t="s">
        <v>165</v>
      </c>
    </row>
    <row r="28" spans="1:21" ht="12.75">
      <c r="A28" s="58"/>
      <c r="B28" s="60"/>
      <c r="C28" s="188">
        <v>5</v>
      </c>
      <c r="D28" s="188"/>
      <c r="E28" s="188"/>
      <c r="F28" s="60"/>
      <c r="G28" s="60"/>
      <c r="H28" s="5" t="s">
        <v>74</v>
      </c>
      <c r="I28" s="48"/>
      <c r="J28" s="53"/>
      <c r="K28" s="48"/>
      <c r="L28" s="48"/>
      <c r="M28" s="52"/>
      <c r="N28" s="53"/>
      <c r="O28" s="48"/>
      <c r="P28" s="48"/>
      <c r="Q28" s="48"/>
      <c r="R28" s="144">
        <f>R29</f>
        <v>200000000</v>
      </c>
      <c r="U28" t="s">
        <v>166</v>
      </c>
    </row>
    <row r="29" spans="1:21" ht="12.75">
      <c r="A29" s="58"/>
      <c r="B29" s="59"/>
      <c r="C29" s="84">
        <v>5</v>
      </c>
      <c r="D29" s="84">
        <v>2</v>
      </c>
      <c r="E29" s="84"/>
      <c r="F29" s="59"/>
      <c r="G29" s="59"/>
      <c r="H29" s="5" t="s">
        <v>2</v>
      </c>
      <c r="I29" s="7"/>
      <c r="J29" s="22"/>
      <c r="K29" s="8"/>
      <c r="L29" s="8"/>
      <c r="M29" s="43"/>
      <c r="N29" s="49"/>
      <c r="O29" s="26"/>
      <c r="P29" s="26"/>
      <c r="Q29" s="27"/>
      <c r="R29" s="145">
        <f>R31+R35</f>
        <v>200000000</v>
      </c>
      <c r="U29" t="s">
        <v>167</v>
      </c>
    </row>
    <row r="30" spans="1:18" ht="12.75">
      <c r="A30" s="58"/>
      <c r="B30" s="59"/>
      <c r="C30" s="84">
        <v>5</v>
      </c>
      <c r="D30" s="84">
        <v>2</v>
      </c>
      <c r="E30" s="84">
        <v>2</v>
      </c>
      <c r="F30" s="59"/>
      <c r="G30" s="59"/>
      <c r="H30" s="5" t="s">
        <v>73</v>
      </c>
      <c r="I30" s="7"/>
      <c r="J30" s="22"/>
      <c r="K30" s="8"/>
      <c r="L30" s="8"/>
      <c r="M30" s="43"/>
      <c r="N30" s="49"/>
      <c r="O30" s="26"/>
      <c r="P30" s="26"/>
      <c r="Q30" s="27"/>
      <c r="R30" s="145"/>
    </row>
    <row r="31" spans="1:21" ht="12.75">
      <c r="A31" s="85"/>
      <c r="B31" s="230"/>
      <c r="C31" s="232">
        <v>5</v>
      </c>
      <c r="D31" s="232">
        <v>2</v>
      </c>
      <c r="E31" s="232">
        <v>2</v>
      </c>
      <c r="F31" s="230">
        <v>23</v>
      </c>
      <c r="G31" s="230"/>
      <c r="H31" s="342" t="s">
        <v>194</v>
      </c>
      <c r="I31" s="343"/>
      <c r="J31" s="344"/>
      <c r="K31" s="121">
        <v>1</v>
      </c>
      <c r="L31" s="258">
        <v>1</v>
      </c>
      <c r="M31" s="337" t="s">
        <v>162</v>
      </c>
      <c r="N31" s="338"/>
      <c r="O31" s="339">
        <v>190000000</v>
      </c>
      <c r="P31" s="340"/>
      <c r="Q31" s="341"/>
      <c r="R31" s="147">
        <f>K31*L31*O31</f>
        <v>190000000</v>
      </c>
      <c r="S31" s="237"/>
      <c r="T31" s="237"/>
      <c r="U31" s="237"/>
    </row>
    <row r="32" spans="1:21" ht="35.25" customHeight="1">
      <c r="A32" s="85"/>
      <c r="B32" s="230"/>
      <c r="C32" s="231">
        <v>5</v>
      </c>
      <c r="D32" s="231">
        <v>2</v>
      </c>
      <c r="E32" s="231">
        <v>2</v>
      </c>
      <c r="F32" s="174">
        <v>23</v>
      </c>
      <c r="G32" s="173" t="s">
        <v>183</v>
      </c>
      <c r="H32" s="345" t="s">
        <v>212</v>
      </c>
      <c r="I32" s="346"/>
      <c r="J32" s="347"/>
      <c r="K32" s="127">
        <v>1</v>
      </c>
      <c r="L32" s="251">
        <v>1</v>
      </c>
      <c r="M32" s="317" t="s">
        <v>162</v>
      </c>
      <c r="N32" s="283"/>
      <c r="O32" s="336">
        <v>190000000</v>
      </c>
      <c r="P32" s="263"/>
      <c r="Q32" s="318"/>
      <c r="R32" s="148">
        <f>K32*L32*O32</f>
        <v>190000000</v>
      </c>
      <c r="S32" s="90"/>
      <c r="T32" s="90"/>
      <c r="U32" s="90"/>
    </row>
    <row r="33" spans="1:21" ht="27" customHeight="1">
      <c r="A33" s="120"/>
      <c r="B33" s="121"/>
      <c r="C33" s="121"/>
      <c r="D33" s="121"/>
      <c r="E33" s="121"/>
      <c r="F33" s="121"/>
      <c r="G33" s="121"/>
      <c r="H33" s="348" t="s">
        <v>195</v>
      </c>
      <c r="I33" s="349"/>
      <c r="J33" s="350"/>
      <c r="K33" s="127">
        <v>1</v>
      </c>
      <c r="L33" s="251">
        <v>1</v>
      </c>
      <c r="M33" s="317" t="s">
        <v>162</v>
      </c>
      <c r="N33" s="283"/>
      <c r="O33" s="336">
        <v>190000000</v>
      </c>
      <c r="P33" s="263"/>
      <c r="Q33" s="318"/>
      <c r="R33" s="148">
        <f>K33*L33*O33</f>
        <v>190000000</v>
      </c>
      <c r="S33" s="130"/>
      <c r="T33" s="130"/>
      <c r="U33" s="130"/>
    </row>
    <row r="34" spans="1:21" ht="35.25" customHeight="1">
      <c r="A34" s="233"/>
      <c r="B34" s="234"/>
      <c r="C34" s="235"/>
      <c r="D34" s="235"/>
      <c r="E34" s="235"/>
      <c r="F34" s="234"/>
      <c r="G34" s="234"/>
      <c r="H34" s="358" t="s">
        <v>196</v>
      </c>
      <c r="I34" s="359"/>
      <c r="J34" s="360"/>
      <c r="K34" s="127">
        <v>1</v>
      </c>
      <c r="L34" s="251">
        <v>1</v>
      </c>
      <c r="M34" s="317" t="s">
        <v>162</v>
      </c>
      <c r="N34" s="283"/>
      <c r="O34" s="336">
        <v>190000000</v>
      </c>
      <c r="P34" s="263"/>
      <c r="Q34" s="318"/>
      <c r="R34" s="148">
        <f>K34*L34*O34</f>
        <v>190000000</v>
      </c>
      <c r="S34" s="236"/>
      <c r="T34" s="236"/>
      <c r="U34" s="236"/>
    </row>
    <row r="35" spans="1:18" ht="12.75">
      <c r="A35" s="58"/>
      <c r="B35" s="59"/>
      <c r="C35" s="84"/>
      <c r="D35" s="84"/>
      <c r="E35" s="84"/>
      <c r="F35" s="59"/>
      <c r="G35" s="59"/>
      <c r="H35" s="5" t="s">
        <v>197</v>
      </c>
      <c r="I35" s="7"/>
      <c r="J35" s="22"/>
      <c r="K35" s="8"/>
      <c r="L35" s="8"/>
      <c r="M35" s="43"/>
      <c r="N35" s="49"/>
      <c r="O35" s="26"/>
      <c r="P35" s="26"/>
      <c r="Q35" s="27"/>
      <c r="R35" s="145">
        <f>R37+R67</f>
        <v>10000000</v>
      </c>
    </row>
    <row r="36" spans="1:18" ht="12.75">
      <c r="A36" s="58"/>
      <c r="B36" s="59"/>
      <c r="C36" s="84"/>
      <c r="D36" s="84"/>
      <c r="E36" s="84"/>
      <c r="F36" s="59"/>
      <c r="G36" s="59"/>
      <c r="H36" s="5"/>
      <c r="I36" s="7"/>
      <c r="J36" s="22"/>
      <c r="K36" s="8"/>
      <c r="L36" s="8"/>
      <c r="M36" s="43"/>
      <c r="N36" s="49"/>
      <c r="O36" s="26"/>
      <c r="P36" s="26"/>
      <c r="Q36" s="27"/>
      <c r="R36" s="145"/>
    </row>
    <row r="37" spans="1:21" ht="12.75">
      <c r="A37" s="58"/>
      <c r="B37" s="59"/>
      <c r="C37" s="84"/>
      <c r="D37" s="84"/>
      <c r="E37" s="84"/>
      <c r="F37" s="59"/>
      <c r="G37" s="59"/>
      <c r="H37" s="5" t="s">
        <v>125</v>
      </c>
      <c r="I37" s="7"/>
      <c r="J37" s="22"/>
      <c r="K37" s="8"/>
      <c r="L37" s="8"/>
      <c r="M37" s="43"/>
      <c r="N37" s="49"/>
      <c r="O37" s="26"/>
      <c r="P37" s="26"/>
      <c r="Q37" s="27"/>
      <c r="R37" s="145">
        <f>R38</f>
        <v>4155000</v>
      </c>
      <c r="U37" t="s">
        <v>168</v>
      </c>
    </row>
    <row r="38" spans="1:18" ht="12.75">
      <c r="A38" s="58"/>
      <c r="B38" s="59"/>
      <c r="C38" s="158"/>
      <c r="D38" s="158"/>
      <c r="E38" s="158"/>
      <c r="F38" s="158"/>
      <c r="G38" s="159"/>
      <c r="H38" s="5" t="s">
        <v>126</v>
      </c>
      <c r="I38" s="7"/>
      <c r="J38" s="22"/>
      <c r="K38" s="8"/>
      <c r="L38" s="8"/>
      <c r="M38" s="6"/>
      <c r="N38" s="22"/>
      <c r="O38" s="26"/>
      <c r="P38" s="26"/>
      <c r="Q38" s="27"/>
      <c r="R38" s="35">
        <f>R39+R44+R48</f>
        <v>4155000</v>
      </c>
    </row>
    <row r="39" spans="1:21" ht="12.75">
      <c r="A39" s="58"/>
      <c r="B39" s="59"/>
      <c r="C39" s="160"/>
      <c r="D39" s="160"/>
      <c r="E39" s="160"/>
      <c r="F39" s="160"/>
      <c r="G39" s="161"/>
      <c r="H39" s="6" t="s">
        <v>127</v>
      </c>
      <c r="I39" s="8"/>
      <c r="J39" s="22"/>
      <c r="K39" s="8"/>
      <c r="L39" s="8"/>
      <c r="M39" s="6"/>
      <c r="N39" s="22"/>
      <c r="O39" s="26"/>
      <c r="P39" s="26"/>
      <c r="Q39" s="27"/>
      <c r="R39" s="25">
        <f>SUM(R40:R43)</f>
        <v>1475000</v>
      </c>
      <c r="T39" s="153"/>
      <c r="U39" s="222"/>
    </row>
    <row r="40" spans="1:21" ht="12.75">
      <c r="A40" s="58"/>
      <c r="B40" s="59"/>
      <c r="C40" s="160"/>
      <c r="D40" s="160"/>
      <c r="E40" s="160"/>
      <c r="F40" s="160"/>
      <c r="G40" s="161"/>
      <c r="H40" s="6" t="s">
        <v>230</v>
      </c>
      <c r="I40" s="8"/>
      <c r="J40" s="22"/>
      <c r="K40" s="8">
        <v>1</v>
      </c>
      <c r="L40" s="8"/>
      <c r="M40" s="264" t="s">
        <v>182</v>
      </c>
      <c r="N40" s="265"/>
      <c r="O40" s="278">
        <v>550000</v>
      </c>
      <c r="P40" s="279"/>
      <c r="Q40" s="280"/>
      <c r="R40" s="25">
        <f>K40*O40</f>
        <v>550000</v>
      </c>
      <c r="T40" s="153"/>
      <c r="U40" s="222"/>
    </row>
    <row r="41" spans="1:18" ht="12.75">
      <c r="A41" s="58"/>
      <c r="B41" s="59"/>
      <c r="C41" s="160"/>
      <c r="D41" s="160"/>
      <c r="E41" s="160"/>
      <c r="F41" s="160"/>
      <c r="G41" s="161"/>
      <c r="H41" s="6" t="s">
        <v>231</v>
      </c>
      <c r="I41" s="8"/>
      <c r="J41" s="22"/>
      <c r="K41" s="8">
        <v>1</v>
      </c>
      <c r="L41" s="8"/>
      <c r="M41" s="264" t="s">
        <v>182</v>
      </c>
      <c r="N41" s="265"/>
      <c r="O41" s="278">
        <v>500000</v>
      </c>
      <c r="P41" s="279"/>
      <c r="Q41" s="280"/>
      <c r="R41" s="25">
        <f>K41*O41</f>
        <v>500000</v>
      </c>
    </row>
    <row r="42" spans="1:21" ht="12.75">
      <c r="A42" s="58"/>
      <c r="B42" s="59"/>
      <c r="C42" s="158"/>
      <c r="D42" s="158"/>
      <c r="E42" s="158"/>
      <c r="F42" s="158"/>
      <c r="G42" s="159"/>
      <c r="H42" s="6" t="s">
        <v>232</v>
      </c>
      <c r="I42" s="7"/>
      <c r="J42" s="22"/>
      <c r="K42" s="8">
        <v>1</v>
      </c>
      <c r="L42" s="8"/>
      <c r="M42" s="264" t="s">
        <v>182</v>
      </c>
      <c r="N42" s="265"/>
      <c r="O42" s="278">
        <v>250000</v>
      </c>
      <c r="P42" s="279"/>
      <c r="Q42" s="280"/>
      <c r="R42" s="25">
        <f>K42*O42</f>
        <v>250000</v>
      </c>
      <c r="U42" s="69" t="s">
        <v>190</v>
      </c>
    </row>
    <row r="43" spans="1:21" ht="12.75">
      <c r="A43" s="58"/>
      <c r="B43" s="59"/>
      <c r="C43" s="158"/>
      <c r="D43" s="158"/>
      <c r="E43" s="158"/>
      <c r="F43" s="158"/>
      <c r="G43" s="159"/>
      <c r="H43" s="6" t="s">
        <v>233</v>
      </c>
      <c r="I43" s="7"/>
      <c r="J43" s="22"/>
      <c r="K43" s="8">
        <v>1</v>
      </c>
      <c r="L43" s="8"/>
      <c r="M43" s="264" t="s">
        <v>182</v>
      </c>
      <c r="N43" s="265"/>
      <c r="O43" s="278">
        <v>175000</v>
      </c>
      <c r="P43" s="279"/>
      <c r="Q43" s="280"/>
      <c r="R43" s="25">
        <f>K43*O43</f>
        <v>175000</v>
      </c>
      <c r="U43" s="69" t="s">
        <v>180</v>
      </c>
    </row>
    <row r="44" spans="1:21" ht="12.75">
      <c r="A44" s="58"/>
      <c r="B44" s="59"/>
      <c r="C44" s="160"/>
      <c r="D44" s="160"/>
      <c r="E44" s="160"/>
      <c r="F44" s="160"/>
      <c r="G44" s="161"/>
      <c r="H44" s="6" t="s">
        <v>192</v>
      </c>
      <c r="I44" s="7"/>
      <c r="J44" s="22"/>
      <c r="K44" s="8"/>
      <c r="L44" s="8"/>
      <c r="M44" s="6"/>
      <c r="N44" s="22"/>
      <c r="O44" s="117"/>
      <c r="P44" s="117"/>
      <c r="Q44" s="118"/>
      <c r="R44" s="25">
        <f>SUM(R45:R47)</f>
        <v>900000</v>
      </c>
      <c r="U44" s="69" t="s">
        <v>181</v>
      </c>
    </row>
    <row r="45" spans="1:21" ht="12.75">
      <c r="A45" s="58"/>
      <c r="B45" s="59"/>
      <c r="C45" s="158"/>
      <c r="D45" s="158"/>
      <c r="E45" s="158"/>
      <c r="F45" s="158"/>
      <c r="G45" s="159"/>
      <c r="H45" s="6" t="s">
        <v>234</v>
      </c>
      <c r="I45" s="7"/>
      <c r="J45" s="22"/>
      <c r="K45" s="8">
        <v>1</v>
      </c>
      <c r="L45" s="8"/>
      <c r="M45" s="264" t="s">
        <v>182</v>
      </c>
      <c r="N45" s="265"/>
      <c r="O45" s="278">
        <v>400000</v>
      </c>
      <c r="P45" s="279"/>
      <c r="Q45" s="280"/>
      <c r="R45" s="25">
        <v>400000</v>
      </c>
      <c r="U45" s="69" t="s">
        <v>191</v>
      </c>
    </row>
    <row r="46" spans="1:21" ht="12.75">
      <c r="A46" s="58"/>
      <c r="B46" s="59"/>
      <c r="C46" s="158"/>
      <c r="D46" s="158"/>
      <c r="E46" s="158"/>
      <c r="F46" s="158"/>
      <c r="G46" s="159"/>
      <c r="H46" s="6" t="s">
        <v>235</v>
      </c>
      <c r="I46" s="7"/>
      <c r="J46" s="22"/>
      <c r="K46" s="8">
        <v>1</v>
      </c>
      <c r="L46" s="8"/>
      <c r="M46" s="264" t="s">
        <v>182</v>
      </c>
      <c r="N46" s="265"/>
      <c r="O46" s="278">
        <v>300000</v>
      </c>
      <c r="P46" s="279"/>
      <c r="Q46" s="280"/>
      <c r="R46" s="25">
        <v>300000</v>
      </c>
      <c r="U46" s="69"/>
    </row>
    <row r="47" spans="1:21" ht="12.75">
      <c r="A47" s="58"/>
      <c r="B47" s="59"/>
      <c r="C47" s="158"/>
      <c r="D47" s="158"/>
      <c r="E47" s="158"/>
      <c r="F47" s="158"/>
      <c r="G47" s="159"/>
      <c r="H47" s="6" t="s">
        <v>236</v>
      </c>
      <c r="I47" s="7"/>
      <c r="J47" s="22"/>
      <c r="K47" s="8">
        <v>1</v>
      </c>
      <c r="L47" s="8"/>
      <c r="M47" s="264" t="s">
        <v>182</v>
      </c>
      <c r="N47" s="265"/>
      <c r="O47" s="278">
        <v>200000</v>
      </c>
      <c r="P47" s="279"/>
      <c r="Q47" s="280"/>
      <c r="R47" s="25">
        <v>200000</v>
      </c>
      <c r="U47" s="69"/>
    </row>
    <row r="48" spans="1:18" ht="12.75">
      <c r="A48" s="58"/>
      <c r="B48" s="59"/>
      <c r="C48" s="160"/>
      <c r="D48" s="160"/>
      <c r="E48" s="160"/>
      <c r="F48" s="160"/>
      <c r="G48" s="161"/>
      <c r="H48" s="6" t="s">
        <v>179</v>
      </c>
      <c r="I48" s="7"/>
      <c r="J48" s="22"/>
      <c r="K48" s="8"/>
      <c r="L48" s="8"/>
      <c r="M48" s="6"/>
      <c r="N48" s="22"/>
      <c r="O48" s="117"/>
      <c r="P48" s="117"/>
      <c r="Q48" s="118"/>
      <c r="R48" s="25">
        <f>SUM(R49:R52)</f>
        <v>1780000</v>
      </c>
    </row>
    <row r="49" spans="1:18" ht="12.75">
      <c r="A49" s="58"/>
      <c r="B49" s="59"/>
      <c r="C49" s="158"/>
      <c r="D49" s="158"/>
      <c r="E49" s="158"/>
      <c r="F49" s="158"/>
      <c r="G49" s="158"/>
      <c r="H49" s="6" t="s">
        <v>234</v>
      </c>
      <c r="I49" s="7"/>
      <c r="J49" s="22"/>
      <c r="K49" s="8">
        <v>1</v>
      </c>
      <c r="L49" s="8"/>
      <c r="M49" s="264" t="s">
        <v>182</v>
      </c>
      <c r="N49" s="265"/>
      <c r="O49" s="278">
        <v>360000</v>
      </c>
      <c r="P49" s="279"/>
      <c r="Q49" s="280"/>
      <c r="R49" s="25">
        <f>K49*O49</f>
        <v>360000</v>
      </c>
    </row>
    <row r="50" spans="1:18" ht="12.75">
      <c r="A50" s="58"/>
      <c r="B50" s="59"/>
      <c r="C50" s="158"/>
      <c r="D50" s="158"/>
      <c r="E50" s="158"/>
      <c r="F50" s="158"/>
      <c r="G50" s="158"/>
      <c r="H50" s="6" t="s">
        <v>235</v>
      </c>
      <c r="I50" s="7"/>
      <c r="J50" s="22"/>
      <c r="K50" s="8">
        <v>1</v>
      </c>
      <c r="L50" s="8"/>
      <c r="M50" s="264" t="s">
        <v>182</v>
      </c>
      <c r="N50" s="265"/>
      <c r="O50" s="278">
        <v>300000</v>
      </c>
      <c r="P50" s="279"/>
      <c r="Q50" s="280"/>
      <c r="R50" s="25">
        <f>K50*O50</f>
        <v>300000</v>
      </c>
    </row>
    <row r="51" spans="1:18" ht="12.75">
      <c r="A51" s="58"/>
      <c r="B51" s="59"/>
      <c r="C51" s="158"/>
      <c r="D51" s="158"/>
      <c r="E51" s="158"/>
      <c r="F51" s="158"/>
      <c r="G51" s="158"/>
      <c r="H51" s="6" t="s">
        <v>237</v>
      </c>
      <c r="I51" s="7"/>
      <c r="J51" s="22"/>
      <c r="K51" s="8">
        <v>3</v>
      </c>
      <c r="L51" s="8"/>
      <c r="M51" s="264" t="s">
        <v>182</v>
      </c>
      <c r="N51" s="265"/>
      <c r="O51" s="278">
        <v>240000</v>
      </c>
      <c r="P51" s="279"/>
      <c r="Q51" s="280"/>
      <c r="R51" s="25">
        <f>K51*O51</f>
        <v>720000</v>
      </c>
    </row>
    <row r="52" spans="1:18" ht="12.75">
      <c r="A52" s="58"/>
      <c r="B52" s="59"/>
      <c r="C52" s="158"/>
      <c r="D52" s="158"/>
      <c r="E52" s="158"/>
      <c r="F52" s="158"/>
      <c r="G52" s="158"/>
      <c r="H52" s="6" t="s">
        <v>238</v>
      </c>
      <c r="I52" s="7"/>
      <c r="J52" s="22"/>
      <c r="K52" s="8">
        <v>1</v>
      </c>
      <c r="L52" s="8"/>
      <c r="M52" s="264" t="s">
        <v>182</v>
      </c>
      <c r="N52" s="265"/>
      <c r="O52" s="278">
        <v>400000</v>
      </c>
      <c r="P52" s="279"/>
      <c r="Q52" s="280"/>
      <c r="R52" s="25">
        <f>K52*O52</f>
        <v>400000</v>
      </c>
    </row>
    <row r="53" spans="1:18" ht="12.75">
      <c r="A53" s="9" t="s">
        <v>66</v>
      </c>
      <c r="B53" s="10"/>
      <c r="C53" s="10"/>
      <c r="D53" s="157"/>
      <c r="E53" s="157"/>
      <c r="F53" s="10"/>
      <c r="G53" s="10"/>
      <c r="H53" s="271">
        <v>1</v>
      </c>
      <c r="I53" s="271"/>
      <c r="J53" s="271"/>
      <c r="K53" s="271">
        <v>2</v>
      </c>
      <c r="L53" s="271"/>
      <c r="M53" s="50"/>
      <c r="N53" s="50"/>
      <c r="O53" s="351">
        <v>3</v>
      </c>
      <c r="P53" s="351"/>
      <c r="Q53" s="351"/>
      <c r="R53" s="68"/>
    </row>
    <row r="54" spans="1:18" ht="12.75">
      <c r="A54" s="60"/>
      <c r="B54" s="60"/>
      <c r="C54" s="163"/>
      <c r="D54" s="163"/>
      <c r="E54" s="163"/>
      <c r="F54" s="163"/>
      <c r="G54" s="163"/>
      <c r="H54" s="18"/>
      <c r="I54" s="36"/>
      <c r="J54" s="18"/>
      <c r="K54" s="18"/>
      <c r="L54" s="18"/>
      <c r="M54" s="18"/>
      <c r="N54" s="18"/>
      <c r="O54" s="238"/>
      <c r="P54" s="238"/>
      <c r="Q54" s="238"/>
      <c r="R54" s="239"/>
    </row>
    <row r="55" spans="1:18" ht="12.75">
      <c r="A55" s="59"/>
      <c r="B55" s="59"/>
      <c r="C55" s="158"/>
      <c r="D55" s="158"/>
      <c r="E55" s="158"/>
      <c r="F55" s="158"/>
      <c r="G55" s="158"/>
      <c r="H55" s="8"/>
      <c r="I55" s="7"/>
      <c r="J55" s="8"/>
      <c r="K55" s="8"/>
      <c r="L55" s="8"/>
      <c r="M55" s="8"/>
      <c r="N55" s="8"/>
      <c r="O55" s="117"/>
      <c r="P55" s="117"/>
      <c r="Q55" s="117"/>
      <c r="R55" s="26"/>
    </row>
    <row r="56" spans="1:18" ht="12.75">
      <c r="A56" s="59"/>
      <c r="B56" s="59"/>
      <c r="C56" s="158"/>
      <c r="D56" s="158"/>
      <c r="E56" s="158"/>
      <c r="F56" s="158"/>
      <c r="G56" s="158"/>
      <c r="H56" s="8"/>
      <c r="I56" s="7"/>
      <c r="J56" s="8"/>
      <c r="K56" s="8"/>
      <c r="L56" s="8"/>
      <c r="M56" s="8"/>
      <c r="N56" s="8"/>
      <c r="O56" s="117"/>
      <c r="P56" s="117"/>
      <c r="Q56" s="117"/>
      <c r="R56" s="26"/>
    </row>
    <row r="57" spans="1:18" ht="12.75">
      <c r="A57" s="59"/>
      <c r="B57" s="59"/>
      <c r="C57" s="158"/>
      <c r="D57" s="158"/>
      <c r="E57" s="158"/>
      <c r="F57" s="158"/>
      <c r="G57" s="158"/>
      <c r="H57" s="8"/>
      <c r="I57" s="7"/>
      <c r="J57" s="8"/>
      <c r="K57" s="8"/>
      <c r="L57" s="8"/>
      <c r="M57" s="8"/>
      <c r="N57" s="8"/>
      <c r="O57" s="117"/>
      <c r="P57" s="117"/>
      <c r="Q57" s="117"/>
      <c r="R57" s="26"/>
    </row>
    <row r="58" spans="1:18" ht="12.75">
      <c r="A58" s="59"/>
      <c r="B58" s="59"/>
      <c r="C58" s="158"/>
      <c r="D58" s="158"/>
      <c r="E58" s="158"/>
      <c r="F58" s="158"/>
      <c r="G58" s="158"/>
      <c r="H58" s="8"/>
      <c r="I58" s="7"/>
      <c r="J58" s="8"/>
      <c r="K58" s="8"/>
      <c r="L58" s="8"/>
      <c r="M58" s="8"/>
      <c r="N58" s="8"/>
      <c r="O58" s="117"/>
      <c r="P58" s="117"/>
      <c r="Q58" s="117"/>
      <c r="R58" s="26"/>
    </row>
    <row r="59" spans="1:18" ht="12.75">
      <c r="A59" s="59"/>
      <c r="B59" s="59"/>
      <c r="C59" s="158"/>
      <c r="D59" s="158"/>
      <c r="E59" s="158"/>
      <c r="F59" s="158"/>
      <c r="G59" s="158"/>
      <c r="H59" s="8"/>
      <c r="I59" s="7"/>
      <c r="J59" s="8"/>
      <c r="K59" s="8"/>
      <c r="L59" s="8"/>
      <c r="M59" s="8"/>
      <c r="N59" s="8"/>
      <c r="O59" s="117"/>
      <c r="P59" s="117"/>
      <c r="Q59" s="117"/>
      <c r="R59" s="26"/>
    </row>
    <row r="60" spans="1:18" ht="12.75">
      <c r="A60" s="59"/>
      <c r="B60" s="59"/>
      <c r="C60" s="158"/>
      <c r="D60" s="158"/>
      <c r="E60" s="158"/>
      <c r="F60" s="158"/>
      <c r="G60" s="158"/>
      <c r="H60" s="8"/>
      <c r="I60" s="7"/>
      <c r="J60" s="8"/>
      <c r="K60" s="8"/>
      <c r="L60" s="8"/>
      <c r="M60" s="8"/>
      <c r="N60" s="8"/>
      <c r="O60" s="117"/>
      <c r="P60" s="117"/>
      <c r="Q60" s="117"/>
      <c r="R60" s="26"/>
    </row>
    <row r="61" spans="1:18" ht="12.75">
      <c r="A61" s="59"/>
      <c r="B61" s="59"/>
      <c r="C61" s="158"/>
      <c r="D61" s="158"/>
      <c r="E61" s="158"/>
      <c r="F61" s="158"/>
      <c r="G61" s="158"/>
      <c r="H61" s="8"/>
      <c r="I61" s="7"/>
      <c r="J61" s="8"/>
      <c r="K61" s="8"/>
      <c r="L61" s="8"/>
      <c r="M61" s="8"/>
      <c r="N61" s="8"/>
      <c r="O61" s="117"/>
      <c r="P61" s="117"/>
      <c r="Q61" s="117"/>
      <c r="R61" s="26"/>
    </row>
    <row r="62" spans="1:18" ht="12.75">
      <c r="A62" s="59"/>
      <c r="B62" s="59"/>
      <c r="C62" s="158"/>
      <c r="D62" s="158"/>
      <c r="E62" s="158"/>
      <c r="F62" s="158"/>
      <c r="G62" s="158"/>
      <c r="H62" s="8"/>
      <c r="I62" s="7"/>
      <c r="J62" s="8"/>
      <c r="K62" s="8"/>
      <c r="L62" s="8"/>
      <c r="M62" s="8"/>
      <c r="N62" s="8"/>
      <c r="O62" s="117"/>
      <c r="P62" s="117"/>
      <c r="Q62" s="117"/>
      <c r="R62" s="26"/>
    </row>
    <row r="63" spans="1:18" ht="12.75">
      <c r="A63" s="59"/>
      <c r="B63" s="59"/>
      <c r="C63" s="158"/>
      <c r="D63" s="158"/>
      <c r="E63" s="158"/>
      <c r="F63" s="158"/>
      <c r="G63" s="158"/>
      <c r="H63" s="8"/>
      <c r="I63" s="7"/>
      <c r="J63" s="8"/>
      <c r="K63" s="8"/>
      <c r="L63" s="8"/>
      <c r="M63" s="8"/>
      <c r="N63" s="8"/>
      <c r="O63" s="117"/>
      <c r="P63" s="117"/>
      <c r="Q63" s="117"/>
      <c r="R63" s="26"/>
    </row>
    <row r="64" spans="1:18" ht="12.75">
      <c r="A64" s="59"/>
      <c r="B64" s="59"/>
      <c r="C64" s="158"/>
      <c r="D64" s="158"/>
      <c r="E64" s="158"/>
      <c r="F64" s="158"/>
      <c r="G64" s="158"/>
      <c r="H64" s="8"/>
      <c r="I64" s="7"/>
      <c r="J64" s="8"/>
      <c r="K64" s="8"/>
      <c r="L64" s="8"/>
      <c r="M64" s="8"/>
      <c r="N64" s="8"/>
      <c r="O64" s="117"/>
      <c r="P64" s="117"/>
      <c r="Q64" s="117"/>
      <c r="R64" s="26"/>
    </row>
    <row r="65" spans="1:18" ht="12.75">
      <c r="A65" s="240"/>
      <c r="B65" s="240"/>
      <c r="C65" s="241"/>
      <c r="D65" s="241"/>
      <c r="E65" s="241"/>
      <c r="F65" s="241"/>
      <c r="G65" s="241"/>
      <c r="H65" s="13"/>
      <c r="I65" s="242"/>
      <c r="J65" s="13"/>
      <c r="K65" s="13"/>
      <c r="L65" s="13"/>
      <c r="M65" s="13"/>
      <c r="N65" s="13"/>
      <c r="O65" s="243"/>
      <c r="P65" s="243"/>
      <c r="Q65" s="243"/>
      <c r="R65" s="244"/>
    </row>
    <row r="66" spans="1:18" ht="12.75">
      <c r="A66" s="270">
        <v>1</v>
      </c>
      <c r="B66" s="271"/>
      <c r="C66" s="271"/>
      <c r="D66" s="271"/>
      <c r="E66" s="271"/>
      <c r="F66" s="271"/>
      <c r="G66" s="272"/>
      <c r="H66" s="270">
        <v>2</v>
      </c>
      <c r="I66" s="271"/>
      <c r="J66" s="272"/>
      <c r="K66" s="270">
        <v>3</v>
      </c>
      <c r="L66" s="272"/>
      <c r="M66" s="270">
        <v>4</v>
      </c>
      <c r="N66" s="272"/>
      <c r="O66" s="270">
        <v>5</v>
      </c>
      <c r="P66" s="271"/>
      <c r="Q66" s="272"/>
      <c r="R66" s="143" t="s">
        <v>32</v>
      </c>
    </row>
    <row r="67" spans="1:18" ht="12.75">
      <c r="A67" s="58"/>
      <c r="B67" s="59"/>
      <c r="C67" s="158"/>
      <c r="D67" s="158"/>
      <c r="E67" s="158"/>
      <c r="F67" s="158"/>
      <c r="G67" s="159"/>
      <c r="H67" s="5" t="s">
        <v>130</v>
      </c>
      <c r="I67" s="7"/>
      <c r="J67" s="22"/>
      <c r="K67" s="8"/>
      <c r="L67" s="246"/>
      <c r="M67" s="43"/>
      <c r="N67" s="49"/>
      <c r="O67" s="26"/>
      <c r="P67" s="26"/>
      <c r="Q67" s="27"/>
      <c r="R67" s="145">
        <f>R68+R80+R83+R88</f>
        <v>5845000</v>
      </c>
    </row>
    <row r="68" spans="1:18" ht="12.75">
      <c r="A68" s="58"/>
      <c r="B68" s="59"/>
      <c r="C68" s="158"/>
      <c r="D68" s="158"/>
      <c r="E68" s="158"/>
      <c r="F68" s="158"/>
      <c r="G68" s="159"/>
      <c r="H68" s="5" t="s">
        <v>53</v>
      </c>
      <c r="I68" s="7"/>
      <c r="J68" s="32"/>
      <c r="K68" s="7"/>
      <c r="L68" s="247"/>
      <c r="M68" s="82"/>
      <c r="N68" s="81"/>
      <c r="O68" s="33"/>
      <c r="P68" s="33"/>
      <c r="Q68" s="34"/>
      <c r="R68" s="145">
        <f>R69</f>
        <v>575000</v>
      </c>
    </row>
    <row r="69" spans="1:18" ht="12.75">
      <c r="A69" s="46"/>
      <c r="B69" s="45"/>
      <c r="C69" s="160"/>
      <c r="D69" s="160"/>
      <c r="E69" s="160"/>
      <c r="F69" s="160"/>
      <c r="G69" s="161"/>
      <c r="H69" s="6" t="s">
        <v>35</v>
      </c>
      <c r="I69" s="8"/>
      <c r="J69" s="22"/>
      <c r="K69" s="8"/>
      <c r="L69" s="246"/>
      <c r="M69" s="43"/>
      <c r="N69" s="49"/>
      <c r="O69" s="26"/>
      <c r="P69" s="26"/>
      <c r="Q69" s="27"/>
      <c r="R69" s="146">
        <f>SUM(R70:R79)</f>
        <v>575000</v>
      </c>
    </row>
    <row r="70" spans="1:18" ht="12.75">
      <c r="A70" s="6"/>
      <c r="B70" s="8"/>
      <c r="C70" s="8"/>
      <c r="D70" s="8"/>
      <c r="E70" s="8"/>
      <c r="F70" s="8"/>
      <c r="G70" s="8"/>
      <c r="H70" s="6" t="s">
        <v>36</v>
      </c>
      <c r="I70" s="7"/>
      <c r="J70" s="22"/>
      <c r="K70" s="6">
        <v>1</v>
      </c>
      <c r="L70" s="246">
        <v>1</v>
      </c>
      <c r="M70" s="334" t="s">
        <v>38</v>
      </c>
      <c r="N70" s="335"/>
      <c r="O70" s="281">
        <v>55000</v>
      </c>
      <c r="P70" s="269"/>
      <c r="Q70" s="282"/>
      <c r="R70" s="146">
        <f>K70*L70*O70</f>
        <v>55000</v>
      </c>
    </row>
    <row r="71" spans="1:18" ht="12.75">
      <c r="A71" s="46"/>
      <c r="B71" s="45"/>
      <c r="C71" s="45"/>
      <c r="D71" s="45"/>
      <c r="E71" s="45"/>
      <c r="F71" s="45"/>
      <c r="G71" s="45"/>
      <c r="H71" s="6" t="s">
        <v>37</v>
      </c>
      <c r="I71" s="7"/>
      <c r="J71" s="32"/>
      <c r="K71" s="6">
        <v>1</v>
      </c>
      <c r="L71" s="246">
        <v>1</v>
      </c>
      <c r="M71" s="264" t="s">
        <v>39</v>
      </c>
      <c r="N71" s="265"/>
      <c r="O71" s="281">
        <v>36000</v>
      </c>
      <c r="P71" s="269"/>
      <c r="Q71" s="282"/>
      <c r="R71" s="146">
        <f aca="true" t="shared" si="0" ref="R71:R79">K71*L71*O71</f>
        <v>36000</v>
      </c>
    </row>
    <row r="72" spans="1:18" ht="12.75">
      <c r="A72" s="46"/>
      <c r="B72" s="45"/>
      <c r="C72" s="45"/>
      <c r="D72" s="45"/>
      <c r="E72" s="45"/>
      <c r="F72" s="45"/>
      <c r="G72" s="45"/>
      <c r="H72" s="6" t="s">
        <v>64</v>
      </c>
      <c r="I72" s="8"/>
      <c r="J72" s="22"/>
      <c r="K72" s="6">
        <v>20</v>
      </c>
      <c r="L72" s="246">
        <v>1</v>
      </c>
      <c r="M72" s="264" t="s">
        <v>63</v>
      </c>
      <c r="N72" s="265"/>
      <c r="O72" s="281">
        <v>7500</v>
      </c>
      <c r="P72" s="269"/>
      <c r="Q72" s="282"/>
      <c r="R72" s="146">
        <f t="shared" si="0"/>
        <v>150000</v>
      </c>
    </row>
    <row r="73" spans="1:18" ht="12.75">
      <c r="A73" s="5"/>
      <c r="B73" s="7"/>
      <c r="C73" s="8"/>
      <c r="D73" s="28"/>
      <c r="E73" s="8"/>
      <c r="F73" s="8"/>
      <c r="G73" s="8"/>
      <c r="H73" s="6" t="s">
        <v>76</v>
      </c>
      <c r="I73" s="8"/>
      <c r="J73" s="22"/>
      <c r="K73" s="6">
        <v>20</v>
      </c>
      <c r="L73" s="246">
        <v>1</v>
      </c>
      <c r="M73" s="264" t="s">
        <v>68</v>
      </c>
      <c r="N73" s="265"/>
      <c r="O73" s="281">
        <v>5000</v>
      </c>
      <c r="P73" s="269"/>
      <c r="Q73" s="282"/>
      <c r="R73" s="146">
        <f t="shared" si="0"/>
        <v>100000</v>
      </c>
    </row>
    <row r="74" spans="1:18" ht="12.75">
      <c r="A74" s="5"/>
      <c r="B74" s="7"/>
      <c r="C74" s="8"/>
      <c r="D74" s="28"/>
      <c r="E74" s="8"/>
      <c r="F74" s="8"/>
      <c r="G74" s="8"/>
      <c r="H74" s="6" t="s">
        <v>77</v>
      </c>
      <c r="I74" s="8"/>
      <c r="J74" s="22"/>
      <c r="K74" s="6">
        <v>20</v>
      </c>
      <c r="L74" s="246">
        <v>1</v>
      </c>
      <c r="M74" s="264" t="s">
        <v>40</v>
      </c>
      <c r="N74" s="265"/>
      <c r="O74" s="281">
        <v>2500</v>
      </c>
      <c r="P74" s="269"/>
      <c r="Q74" s="282"/>
      <c r="R74" s="146">
        <f t="shared" si="0"/>
        <v>50000</v>
      </c>
    </row>
    <row r="75" spans="1:18" ht="12.75">
      <c r="A75" s="5"/>
      <c r="B75" s="7"/>
      <c r="C75" s="8"/>
      <c r="D75" s="28"/>
      <c r="E75" s="8"/>
      <c r="F75" s="8"/>
      <c r="G75" s="8"/>
      <c r="H75" s="6" t="s">
        <v>75</v>
      </c>
      <c r="I75" s="8"/>
      <c r="J75" s="22"/>
      <c r="K75" s="6">
        <v>20</v>
      </c>
      <c r="L75" s="246">
        <v>1</v>
      </c>
      <c r="M75" s="264" t="s">
        <v>63</v>
      </c>
      <c r="N75" s="265"/>
      <c r="O75" s="281">
        <v>500</v>
      </c>
      <c r="P75" s="269"/>
      <c r="Q75" s="282"/>
      <c r="R75" s="146">
        <f t="shared" si="0"/>
        <v>10000</v>
      </c>
    </row>
    <row r="76" spans="1:18" ht="12.75">
      <c r="A76" s="5"/>
      <c r="B76" s="7"/>
      <c r="C76" s="8"/>
      <c r="D76" s="28"/>
      <c r="E76" s="8"/>
      <c r="F76" s="8"/>
      <c r="G76" s="8"/>
      <c r="H76" s="6" t="s">
        <v>227</v>
      </c>
      <c r="I76" s="8"/>
      <c r="J76" s="22"/>
      <c r="K76" s="6">
        <v>1</v>
      </c>
      <c r="L76" s="246">
        <v>1</v>
      </c>
      <c r="M76" s="264" t="s">
        <v>40</v>
      </c>
      <c r="N76" s="265"/>
      <c r="O76" s="281">
        <v>33000</v>
      </c>
      <c r="P76" s="269"/>
      <c r="Q76" s="282"/>
      <c r="R76" s="146">
        <f t="shared" si="0"/>
        <v>33000</v>
      </c>
    </row>
    <row r="77" spans="1:18" ht="12.75">
      <c r="A77" s="5"/>
      <c r="B77" s="7"/>
      <c r="C77" s="8"/>
      <c r="D77" s="28"/>
      <c r="E77" s="8"/>
      <c r="F77" s="8"/>
      <c r="G77" s="8"/>
      <c r="H77" s="6" t="s">
        <v>228</v>
      </c>
      <c r="I77" s="8"/>
      <c r="J77" s="22"/>
      <c r="K77" s="6">
        <v>1</v>
      </c>
      <c r="L77" s="246">
        <v>1</v>
      </c>
      <c r="M77" s="264" t="s">
        <v>40</v>
      </c>
      <c r="N77" s="265"/>
      <c r="O77" s="281">
        <v>23000</v>
      </c>
      <c r="P77" s="269"/>
      <c r="Q77" s="282"/>
      <c r="R77" s="146">
        <f>K77*L77*O77</f>
        <v>23000</v>
      </c>
    </row>
    <row r="78" spans="1:18" ht="12.75">
      <c r="A78" s="5"/>
      <c r="B78" s="7"/>
      <c r="C78" s="8"/>
      <c r="D78" s="28"/>
      <c r="E78" s="8"/>
      <c r="F78" s="8"/>
      <c r="G78" s="8"/>
      <c r="H78" s="6" t="s">
        <v>229</v>
      </c>
      <c r="I78" s="8"/>
      <c r="J78" s="22"/>
      <c r="K78" s="6">
        <v>3</v>
      </c>
      <c r="L78" s="246">
        <v>1</v>
      </c>
      <c r="M78" s="264" t="s">
        <v>40</v>
      </c>
      <c r="N78" s="265"/>
      <c r="O78" s="281">
        <v>6000</v>
      </c>
      <c r="P78" s="269"/>
      <c r="Q78" s="282"/>
      <c r="R78" s="146">
        <f>K78*L78*O78</f>
        <v>18000</v>
      </c>
    </row>
    <row r="79" spans="1:18" ht="12.75">
      <c r="A79" s="5"/>
      <c r="B79" s="7"/>
      <c r="C79" s="8"/>
      <c r="D79" s="28"/>
      <c r="E79" s="8"/>
      <c r="F79" s="8"/>
      <c r="G79" s="8"/>
      <c r="H79" s="6" t="s">
        <v>226</v>
      </c>
      <c r="I79" s="8"/>
      <c r="J79" s="22"/>
      <c r="K79" s="6">
        <v>1</v>
      </c>
      <c r="L79" s="246">
        <v>1</v>
      </c>
      <c r="M79" s="264" t="s">
        <v>40</v>
      </c>
      <c r="N79" s="265"/>
      <c r="O79" s="281">
        <v>100000</v>
      </c>
      <c r="P79" s="269"/>
      <c r="Q79" s="282"/>
      <c r="R79" s="146">
        <f t="shared" si="0"/>
        <v>100000</v>
      </c>
    </row>
    <row r="80" spans="1:20" ht="12.75">
      <c r="A80" s="223"/>
      <c r="B80" s="224"/>
      <c r="C80" s="158"/>
      <c r="D80" s="158"/>
      <c r="E80" s="158"/>
      <c r="F80" s="158"/>
      <c r="G80" s="158"/>
      <c r="H80" s="5" t="s">
        <v>55</v>
      </c>
      <c r="I80" s="7"/>
      <c r="J80" s="32"/>
      <c r="K80" s="5"/>
      <c r="L80" s="247"/>
      <c r="M80" s="82"/>
      <c r="N80" s="81"/>
      <c r="O80" s="74"/>
      <c r="P80" s="75"/>
      <c r="Q80" s="76"/>
      <c r="R80" s="145">
        <f>R81</f>
        <v>385000</v>
      </c>
      <c r="T80">
        <v>1000000</v>
      </c>
    </row>
    <row r="81" spans="1:18" ht="12.75">
      <c r="A81" s="223"/>
      <c r="B81" s="225"/>
      <c r="C81" s="160"/>
      <c r="D81" s="160"/>
      <c r="E81" s="160"/>
      <c r="F81" s="160"/>
      <c r="G81" s="160"/>
      <c r="H81" s="6" t="s">
        <v>105</v>
      </c>
      <c r="I81" s="8"/>
      <c r="J81" s="22"/>
      <c r="K81" s="6"/>
      <c r="L81" s="246"/>
      <c r="M81" s="43"/>
      <c r="N81" s="49"/>
      <c r="O81" s="266"/>
      <c r="P81" s="267"/>
      <c r="Q81" s="268"/>
      <c r="R81" s="146">
        <f>R82</f>
        <v>385000</v>
      </c>
    </row>
    <row r="82" spans="1:20" ht="12.75">
      <c r="A82" s="226"/>
      <c r="B82" s="227"/>
      <c r="C82" s="227"/>
      <c r="D82" s="227"/>
      <c r="E82" s="227"/>
      <c r="F82" s="227"/>
      <c r="G82" s="160"/>
      <c r="H82" s="6" t="s">
        <v>84</v>
      </c>
      <c r="I82" s="7"/>
      <c r="J82" s="32"/>
      <c r="K82" s="100">
        <v>1540</v>
      </c>
      <c r="L82" s="254">
        <v>1</v>
      </c>
      <c r="M82" s="264" t="s">
        <v>63</v>
      </c>
      <c r="N82" s="265"/>
      <c r="O82" s="281">
        <v>250</v>
      </c>
      <c r="P82" s="269"/>
      <c r="Q82" s="282"/>
      <c r="R82" s="146">
        <f>K82*L82*O82</f>
        <v>385000</v>
      </c>
      <c r="T82">
        <f>240000/250</f>
        <v>960</v>
      </c>
    </row>
    <row r="83" spans="1:20" ht="12.75">
      <c r="A83" s="223"/>
      <c r="B83" s="228"/>
      <c r="C83" s="158"/>
      <c r="D83" s="158"/>
      <c r="E83" s="158"/>
      <c r="F83" s="158"/>
      <c r="G83" s="158"/>
      <c r="H83" s="5" t="s">
        <v>41</v>
      </c>
      <c r="I83" s="7"/>
      <c r="J83" s="32"/>
      <c r="K83" s="7"/>
      <c r="L83" s="247"/>
      <c r="M83" s="82"/>
      <c r="N83" s="81"/>
      <c r="O83" s="75"/>
      <c r="P83" s="75"/>
      <c r="Q83" s="75"/>
      <c r="R83" s="145">
        <f>R84</f>
        <v>3465000</v>
      </c>
      <c r="T83" s="131">
        <f>K82+T82</f>
        <v>2500</v>
      </c>
    </row>
    <row r="84" spans="1:18" ht="12.75">
      <c r="A84" s="223"/>
      <c r="B84" s="160"/>
      <c r="C84" s="160"/>
      <c r="D84" s="160"/>
      <c r="E84" s="160"/>
      <c r="F84" s="160"/>
      <c r="G84" s="161"/>
      <c r="H84" s="6" t="s">
        <v>56</v>
      </c>
      <c r="I84" s="8"/>
      <c r="J84" s="22"/>
      <c r="K84" s="8"/>
      <c r="L84" s="246"/>
      <c r="M84" s="43"/>
      <c r="N84" s="49"/>
      <c r="O84" s="266"/>
      <c r="P84" s="267"/>
      <c r="Q84" s="268"/>
      <c r="R84" s="146">
        <f>SUM(R86:R87)</f>
        <v>3465000</v>
      </c>
    </row>
    <row r="85" spans="1:18" ht="12.75">
      <c r="A85" s="164"/>
      <c r="B85" s="160"/>
      <c r="C85" s="160"/>
      <c r="D85" s="160"/>
      <c r="E85" s="160"/>
      <c r="F85" s="160"/>
      <c r="G85" s="161"/>
      <c r="H85" s="6" t="s">
        <v>57</v>
      </c>
      <c r="I85" s="8"/>
      <c r="J85" s="22"/>
      <c r="K85" s="8"/>
      <c r="L85" s="246"/>
      <c r="M85" s="43"/>
      <c r="N85" s="49"/>
      <c r="O85" s="266"/>
      <c r="P85" s="267"/>
      <c r="Q85" s="268"/>
      <c r="R85" s="146"/>
    </row>
    <row r="86" spans="1:18" ht="12.75">
      <c r="A86" s="164"/>
      <c r="B86" s="160"/>
      <c r="C86" s="160"/>
      <c r="D86" s="160"/>
      <c r="E86" s="160"/>
      <c r="F86" s="160"/>
      <c r="G86" s="161"/>
      <c r="H86" s="6" t="s">
        <v>224</v>
      </c>
      <c r="I86" s="8"/>
      <c r="J86" s="22"/>
      <c r="K86" s="8">
        <v>99</v>
      </c>
      <c r="L86" s="246">
        <v>1</v>
      </c>
      <c r="M86" s="264" t="s">
        <v>182</v>
      </c>
      <c r="N86" s="265"/>
      <c r="O86" s="266">
        <v>10000</v>
      </c>
      <c r="P86" s="267"/>
      <c r="Q86" s="268"/>
      <c r="R86" s="146">
        <f>K86*L86*O86</f>
        <v>990000</v>
      </c>
    </row>
    <row r="87" spans="1:18" ht="12.75">
      <c r="A87" s="164"/>
      <c r="B87" s="160"/>
      <c r="C87" s="160"/>
      <c r="D87" s="160"/>
      <c r="E87" s="160"/>
      <c r="F87" s="160"/>
      <c r="G87" s="160"/>
      <c r="H87" s="6" t="s">
        <v>225</v>
      </c>
      <c r="I87" s="8"/>
      <c r="J87" s="22"/>
      <c r="K87" s="8">
        <v>99</v>
      </c>
      <c r="L87" s="246">
        <v>1</v>
      </c>
      <c r="M87" s="264" t="s">
        <v>182</v>
      </c>
      <c r="N87" s="265"/>
      <c r="O87" s="266">
        <v>25000</v>
      </c>
      <c r="P87" s="267"/>
      <c r="Q87" s="268"/>
      <c r="R87" s="146">
        <f>K87*L87*O87</f>
        <v>2475000</v>
      </c>
    </row>
    <row r="88" spans="1:21" ht="12.75">
      <c r="A88" s="223"/>
      <c r="B88" s="228"/>
      <c r="C88" s="158"/>
      <c r="D88" s="158"/>
      <c r="E88" s="158"/>
      <c r="F88" s="158"/>
      <c r="G88" s="158"/>
      <c r="H88" s="5" t="s">
        <v>129</v>
      </c>
      <c r="I88" s="7"/>
      <c r="J88" s="32"/>
      <c r="K88" s="7"/>
      <c r="L88" s="247"/>
      <c r="M88" s="82"/>
      <c r="N88" s="81"/>
      <c r="O88" s="119"/>
      <c r="P88" s="75"/>
      <c r="Q88" s="76"/>
      <c r="R88" s="145">
        <f>R89+R91</f>
        <v>1420000</v>
      </c>
      <c r="S88" s="103"/>
      <c r="T88" s="103"/>
      <c r="U88" s="103"/>
    </row>
    <row r="89" spans="1:21" ht="12.75">
      <c r="A89" s="223"/>
      <c r="B89" s="228"/>
      <c r="C89" s="160"/>
      <c r="D89" s="160"/>
      <c r="E89" s="160"/>
      <c r="F89" s="160"/>
      <c r="G89" s="160"/>
      <c r="H89" s="46" t="s">
        <v>193</v>
      </c>
      <c r="I89" s="7"/>
      <c r="J89" s="32"/>
      <c r="K89" s="7"/>
      <c r="L89" s="247"/>
      <c r="M89" s="82"/>
      <c r="N89" s="81"/>
      <c r="O89" s="119"/>
      <c r="P89" s="75"/>
      <c r="Q89" s="76"/>
      <c r="R89" s="145">
        <f>R90</f>
        <v>420000</v>
      </c>
      <c r="S89" s="103"/>
      <c r="T89" s="103"/>
      <c r="U89" s="103"/>
    </row>
    <row r="90" spans="1:21" ht="12.75">
      <c r="A90" s="223"/>
      <c r="B90" s="228"/>
      <c r="C90" s="227"/>
      <c r="D90" s="227"/>
      <c r="E90" s="227"/>
      <c r="F90" s="227"/>
      <c r="G90" s="160"/>
      <c r="H90" s="46" t="s">
        <v>219</v>
      </c>
      <c r="I90" s="7"/>
      <c r="J90" s="32"/>
      <c r="K90" s="46">
        <v>6</v>
      </c>
      <c r="L90" s="248">
        <v>1</v>
      </c>
      <c r="M90" s="264" t="s">
        <v>182</v>
      </c>
      <c r="N90" s="265"/>
      <c r="O90" s="266">
        <v>70000</v>
      </c>
      <c r="P90" s="267"/>
      <c r="Q90" s="268"/>
      <c r="R90" s="208">
        <f>K90*L90*O90</f>
        <v>420000</v>
      </c>
      <c r="S90" s="103"/>
      <c r="T90" s="103"/>
      <c r="U90" s="103"/>
    </row>
    <row r="91" spans="1:18" ht="12.75">
      <c r="A91" s="226"/>
      <c r="B91" s="228"/>
      <c r="C91" s="160"/>
      <c r="D91" s="160"/>
      <c r="E91" s="160"/>
      <c r="F91" s="160"/>
      <c r="G91" s="160"/>
      <c r="H91" s="46" t="s">
        <v>188</v>
      </c>
      <c r="I91" s="8"/>
      <c r="J91" s="22"/>
      <c r="K91" s="8"/>
      <c r="L91" s="246"/>
      <c r="M91" s="264"/>
      <c r="N91" s="265"/>
      <c r="O91" s="266"/>
      <c r="P91" s="267"/>
      <c r="Q91" s="268"/>
      <c r="R91" s="146">
        <f>SUM(R92:R93)</f>
        <v>1000000</v>
      </c>
    </row>
    <row r="92" spans="1:20" ht="12.75">
      <c r="A92" s="226"/>
      <c r="B92" s="228"/>
      <c r="C92" s="228"/>
      <c r="D92" s="228"/>
      <c r="E92" s="228"/>
      <c r="F92" s="228"/>
      <c r="G92" s="158"/>
      <c r="H92" s="46" t="s">
        <v>220</v>
      </c>
      <c r="I92" s="8"/>
      <c r="J92" s="22"/>
      <c r="K92" s="46">
        <v>2</v>
      </c>
      <c r="L92" s="248">
        <v>1</v>
      </c>
      <c r="M92" s="264" t="s">
        <v>182</v>
      </c>
      <c r="N92" s="265"/>
      <c r="O92" s="266">
        <v>300000</v>
      </c>
      <c r="P92" s="267"/>
      <c r="Q92" s="268"/>
      <c r="R92" s="208">
        <f>K92*L92*O92</f>
        <v>600000</v>
      </c>
      <c r="T92">
        <f>40000/250</f>
        <v>160</v>
      </c>
    </row>
    <row r="93" spans="1:20" ht="12.75">
      <c r="A93" s="226"/>
      <c r="B93" s="228"/>
      <c r="C93" s="228"/>
      <c r="D93" s="228"/>
      <c r="E93" s="228"/>
      <c r="F93" s="228"/>
      <c r="G93" s="158"/>
      <c r="H93" s="46" t="s">
        <v>221</v>
      </c>
      <c r="I93" s="8"/>
      <c r="J93" s="22"/>
      <c r="K93" s="46">
        <v>2</v>
      </c>
      <c r="L93" s="248">
        <v>1</v>
      </c>
      <c r="M93" s="264" t="s">
        <v>182</v>
      </c>
      <c r="N93" s="265"/>
      <c r="O93" s="266">
        <v>200000</v>
      </c>
      <c r="P93" s="267"/>
      <c r="Q93" s="268"/>
      <c r="R93" s="208">
        <f>K93*L93*O93</f>
        <v>400000</v>
      </c>
      <c r="T93">
        <f>420+160</f>
        <v>580</v>
      </c>
    </row>
    <row r="94" spans="1:18" ht="12.75">
      <c r="A94" s="164"/>
      <c r="B94" s="160"/>
      <c r="C94" s="160"/>
      <c r="D94" s="160"/>
      <c r="E94" s="160"/>
      <c r="F94" s="160"/>
      <c r="G94" s="229"/>
      <c r="H94" s="8"/>
      <c r="I94" s="8"/>
      <c r="J94" s="14"/>
      <c r="K94" s="12"/>
      <c r="L94" s="246"/>
      <c r="M94" s="95"/>
      <c r="N94" s="96"/>
      <c r="O94" s="97"/>
      <c r="P94" s="72"/>
      <c r="Q94" s="73"/>
      <c r="R94" s="146"/>
    </row>
    <row r="95" spans="1:20" ht="12.75">
      <c r="A95" s="61"/>
      <c r="B95" s="41"/>
      <c r="C95" s="41"/>
      <c r="D95" s="41"/>
      <c r="E95" s="41"/>
      <c r="F95" s="41"/>
      <c r="G95" s="62"/>
      <c r="H95" s="41" t="s">
        <v>42</v>
      </c>
      <c r="I95" s="41"/>
      <c r="J95" s="41"/>
      <c r="K95" s="61"/>
      <c r="L95" s="62"/>
      <c r="M95" s="61"/>
      <c r="N95" s="62"/>
      <c r="O95" s="63"/>
      <c r="P95" s="64"/>
      <c r="Q95" s="65"/>
      <c r="R95" s="149">
        <f>R29</f>
        <v>200000000</v>
      </c>
      <c r="T95" s="195">
        <f>200000000-R95</f>
        <v>0</v>
      </c>
    </row>
    <row r="96" spans="1:18" ht="12.75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37"/>
    </row>
    <row r="97" spans="1:18" ht="12.75">
      <c r="A97" s="6" t="s">
        <v>65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259"/>
      <c r="P97" s="259"/>
      <c r="Q97" s="259"/>
      <c r="R97" s="265"/>
    </row>
    <row r="98" spans="1:18" ht="12.75">
      <c r="A98" s="6" t="s">
        <v>43</v>
      </c>
      <c r="B98" s="8"/>
      <c r="C98" s="8"/>
      <c r="D98" s="8"/>
      <c r="E98" s="8"/>
      <c r="F98" s="8"/>
      <c r="G98" s="8" t="s">
        <v>48</v>
      </c>
      <c r="H98" s="98">
        <v>0</v>
      </c>
      <c r="I98" s="8"/>
      <c r="J98" s="8"/>
      <c r="K98" s="8"/>
      <c r="L98" s="8"/>
      <c r="M98" s="8"/>
      <c r="N98" s="8"/>
      <c r="O98" s="259" t="s">
        <v>49</v>
      </c>
      <c r="P98" s="259"/>
      <c r="Q98" s="259"/>
      <c r="R98" s="265"/>
    </row>
    <row r="99" spans="1:18" ht="12.75">
      <c r="A99" s="6" t="s">
        <v>44</v>
      </c>
      <c r="B99" s="8"/>
      <c r="C99" s="8"/>
      <c r="D99" s="8"/>
      <c r="E99" s="8"/>
      <c r="F99" s="8"/>
      <c r="G99" s="8" t="s">
        <v>47</v>
      </c>
      <c r="H99" s="98">
        <v>200000000</v>
      </c>
      <c r="I99" s="8"/>
      <c r="J99" s="8"/>
      <c r="K99" s="8"/>
      <c r="L99" s="8"/>
      <c r="M99" s="8"/>
      <c r="N99" s="8"/>
      <c r="O99" s="8"/>
      <c r="P99" s="8"/>
      <c r="Q99" s="8"/>
      <c r="R99" s="150"/>
    </row>
    <row r="100" spans="1:18" ht="12.75">
      <c r="A100" s="6" t="s">
        <v>45</v>
      </c>
      <c r="B100" s="8"/>
      <c r="C100" s="8"/>
      <c r="D100" s="8"/>
      <c r="E100" s="8"/>
      <c r="F100" s="8"/>
      <c r="G100" s="8" t="s">
        <v>47</v>
      </c>
      <c r="H100" s="98">
        <v>0</v>
      </c>
      <c r="I100" s="8"/>
      <c r="J100" s="8"/>
      <c r="K100" s="8"/>
      <c r="L100" s="8"/>
      <c r="M100" s="8"/>
      <c r="N100" s="8"/>
      <c r="O100" s="8"/>
      <c r="P100" s="8"/>
      <c r="Q100" s="8"/>
      <c r="R100" s="150"/>
    </row>
    <row r="101" spans="1:18" ht="12.75">
      <c r="A101" s="6" t="s">
        <v>46</v>
      </c>
      <c r="B101" s="8"/>
      <c r="C101" s="8"/>
      <c r="D101" s="8"/>
      <c r="E101" s="8"/>
      <c r="F101" s="8"/>
      <c r="G101" s="13" t="s">
        <v>48</v>
      </c>
      <c r="H101" s="99">
        <v>0</v>
      </c>
      <c r="I101" s="8"/>
      <c r="J101" s="8"/>
      <c r="K101" s="8"/>
      <c r="L101" s="8"/>
      <c r="M101" s="8"/>
      <c r="N101" s="8"/>
      <c r="O101" s="276" t="s">
        <v>71</v>
      </c>
      <c r="P101" s="276"/>
      <c r="Q101" s="276"/>
      <c r="R101" s="277"/>
    </row>
    <row r="102" spans="1:18" ht="12.75">
      <c r="A102" s="6"/>
      <c r="B102" s="8"/>
      <c r="C102" s="8"/>
      <c r="D102" s="8"/>
      <c r="E102" s="8"/>
      <c r="F102" s="8"/>
      <c r="G102" s="8"/>
      <c r="H102" s="98"/>
      <c r="I102" s="8"/>
      <c r="J102" s="8"/>
      <c r="K102" s="8"/>
      <c r="L102" s="8"/>
      <c r="M102" s="8"/>
      <c r="N102" s="8"/>
      <c r="O102" s="259" t="s">
        <v>69</v>
      </c>
      <c r="P102" s="259"/>
      <c r="Q102" s="259"/>
      <c r="R102" s="265"/>
    </row>
    <row r="103" spans="1:18" ht="12.75">
      <c r="A103" s="6"/>
      <c r="B103" s="8"/>
      <c r="C103" s="8"/>
      <c r="D103" s="8"/>
      <c r="E103" s="8"/>
      <c r="F103" s="8"/>
      <c r="G103" s="29" t="s">
        <v>48</v>
      </c>
      <c r="H103" s="98">
        <f>SUM(H98:H101)</f>
        <v>200000000</v>
      </c>
      <c r="I103" s="8"/>
      <c r="J103" s="8"/>
      <c r="K103" s="8"/>
      <c r="L103" s="8"/>
      <c r="M103" s="8"/>
      <c r="N103" s="8"/>
      <c r="O103" s="259" t="s">
        <v>70</v>
      </c>
      <c r="P103" s="259"/>
      <c r="Q103" s="259"/>
      <c r="R103" s="265"/>
    </row>
    <row r="104" spans="1:18" ht="12.7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50"/>
    </row>
    <row r="105" spans="1:18" ht="12.75">
      <c r="A105" s="9"/>
      <c r="B105" s="10"/>
      <c r="C105" s="10"/>
      <c r="D105" s="10"/>
      <c r="E105" s="10"/>
      <c r="F105" s="10"/>
      <c r="G105" s="10"/>
      <c r="H105" s="10" t="s">
        <v>50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35"/>
    </row>
    <row r="106" spans="1:18" ht="12.75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37"/>
    </row>
    <row r="107" spans="1:18" ht="12.75">
      <c r="A107" s="6">
        <v>1</v>
      </c>
      <c r="B107" s="8" t="s">
        <v>58</v>
      </c>
      <c r="C107" s="8"/>
      <c r="D107" s="8"/>
      <c r="E107" s="8"/>
      <c r="F107" s="8"/>
      <c r="G107" s="8"/>
      <c r="H107" s="45" t="s">
        <v>98</v>
      </c>
      <c r="I107" s="45"/>
      <c r="J107" s="8"/>
      <c r="K107" s="8" t="s">
        <v>51</v>
      </c>
      <c r="L107" s="8"/>
      <c r="M107" s="8"/>
      <c r="N107" s="39"/>
      <c r="O107" s="259" t="s">
        <v>110</v>
      </c>
      <c r="P107" s="259"/>
      <c r="Q107" s="259"/>
      <c r="R107" s="265"/>
    </row>
    <row r="108" spans="1:18" ht="12.7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259" t="s">
        <v>60</v>
      </c>
      <c r="P108" s="259"/>
      <c r="Q108" s="259"/>
      <c r="R108" s="265"/>
    </row>
    <row r="109" spans="1:18" ht="12.75">
      <c r="A109" s="6">
        <v>2</v>
      </c>
      <c r="B109" s="8" t="s">
        <v>58</v>
      </c>
      <c r="C109" s="8"/>
      <c r="D109" s="8"/>
      <c r="E109" s="8"/>
      <c r="F109" s="8"/>
      <c r="G109" s="8"/>
      <c r="H109" s="8" t="s">
        <v>99</v>
      </c>
      <c r="I109" s="8"/>
      <c r="J109" s="8"/>
      <c r="K109" s="8" t="s">
        <v>61</v>
      </c>
      <c r="L109" s="8"/>
      <c r="M109" s="8"/>
      <c r="N109" s="112"/>
      <c r="O109" s="259" t="s">
        <v>52</v>
      </c>
      <c r="P109" s="259"/>
      <c r="Q109" s="259"/>
      <c r="R109" s="265"/>
    </row>
    <row r="110" spans="1:18" ht="12.7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50"/>
    </row>
    <row r="111" spans="1:18" ht="12.75">
      <c r="A111" s="6">
        <v>3</v>
      </c>
      <c r="B111" s="8" t="s">
        <v>96</v>
      </c>
      <c r="C111" s="8"/>
      <c r="D111" s="8"/>
      <c r="E111" s="8"/>
      <c r="F111" s="8"/>
      <c r="G111" s="8"/>
      <c r="H111" s="8" t="s">
        <v>97</v>
      </c>
      <c r="I111" s="8"/>
      <c r="J111" s="8"/>
      <c r="K111" s="8" t="s">
        <v>51</v>
      </c>
      <c r="L111" s="8"/>
      <c r="M111" s="8"/>
      <c r="N111" s="8"/>
      <c r="O111" s="8"/>
      <c r="P111" s="8"/>
      <c r="Q111" s="8"/>
      <c r="R111" s="150"/>
    </row>
    <row r="112" spans="1:18" ht="12.7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50"/>
    </row>
    <row r="113" spans="1:18" ht="12.75">
      <c r="A113" s="6"/>
      <c r="B113" s="3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12"/>
      <c r="O113" s="276" t="s">
        <v>100</v>
      </c>
      <c r="P113" s="276"/>
      <c r="Q113" s="276"/>
      <c r="R113" s="277"/>
    </row>
    <row r="114" spans="1:18" ht="12.7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12"/>
      <c r="O114" s="261" t="s">
        <v>101</v>
      </c>
      <c r="P114" s="261"/>
      <c r="Q114" s="261"/>
      <c r="R114" s="283"/>
    </row>
    <row r="115" spans="1:18" ht="12.75">
      <c r="A115" s="3"/>
      <c r="B115" s="4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259" t="s">
        <v>102</v>
      </c>
      <c r="P115" s="259"/>
      <c r="Q115" s="259"/>
      <c r="R115" s="265"/>
    </row>
    <row r="116" spans="1:18" ht="12.75">
      <c r="A116" s="3"/>
      <c r="B116" s="4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51"/>
    </row>
    <row r="117" spans="1:18" ht="12.75">
      <c r="A117" s="1"/>
      <c r="B117" s="2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34"/>
    </row>
    <row r="118" spans="1:18" ht="12.75">
      <c r="A118" s="4"/>
      <c r="B118" s="4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52"/>
    </row>
  </sheetData>
  <sheetProtection/>
  <mergeCells count="110">
    <mergeCell ref="O115:R115"/>
    <mergeCell ref="M79:N79"/>
    <mergeCell ref="O79:Q79"/>
    <mergeCell ref="M76:N76"/>
    <mergeCell ref="O76:Q76"/>
    <mergeCell ref="M77:N77"/>
    <mergeCell ref="O77:Q77"/>
    <mergeCell ref="M78:N78"/>
    <mergeCell ref="O78:Q78"/>
    <mergeCell ref="O103:R103"/>
    <mergeCell ref="O107:R107"/>
    <mergeCell ref="O108:R108"/>
    <mergeCell ref="O109:R109"/>
    <mergeCell ref="O113:R113"/>
    <mergeCell ref="O114:R114"/>
    <mergeCell ref="M93:N93"/>
    <mergeCell ref="O93:Q93"/>
    <mergeCell ref="O97:R97"/>
    <mergeCell ref="O98:R98"/>
    <mergeCell ref="O101:R101"/>
    <mergeCell ref="O102:R102"/>
    <mergeCell ref="M90:N90"/>
    <mergeCell ref="O90:Q90"/>
    <mergeCell ref="M91:N91"/>
    <mergeCell ref="O91:Q91"/>
    <mergeCell ref="M92:N92"/>
    <mergeCell ref="O92:Q92"/>
    <mergeCell ref="O84:Q84"/>
    <mergeCell ref="O85:Q85"/>
    <mergeCell ref="M86:N86"/>
    <mergeCell ref="O86:Q86"/>
    <mergeCell ref="M87:N87"/>
    <mergeCell ref="O87:Q87"/>
    <mergeCell ref="O81:Q81"/>
    <mergeCell ref="M82:N82"/>
    <mergeCell ref="O82:Q82"/>
    <mergeCell ref="M40:N40"/>
    <mergeCell ref="M41:N41"/>
    <mergeCell ref="M42:N42"/>
    <mergeCell ref="M43:N43"/>
    <mergeCell ref="M45:N45"/>
    <mergeCell ref="M46:N46"/>
    <mergeCell ref="M47:N47"/>
    <mergeCell ref="M49:N49"/>
    <mergeCell ref="M50:N50"/>
    <mergeCell ref="M51:N51"/>
    <mergeCell ref="M52:N52"/>
    <mergeCell ref="M73:N73"/>
    <mergeCell ref="O73:Q73"/>
    <mergeCell ref="O51:Q51"/>
    <mergeCell ref="O52:Q52"/>
    <mergeCell ref="M74:N74"/>
    <mergeCell ref="O74:Q74"/>
    <mergeCell ref="M75:N75"/>
    <mergeCell ref="O75:Q75"/>
    <mergeCell ref="M70:N70"/>
    <mergeCell ref="O70:Q70"/>
    <mergeCell ref="M71:N71"/>
    <mergeCell ref="O71:Q71"/>
    <mergeCell ref="M72:N72"/>
    <mergeCell ref="O72:Q72"/>
    <mergeCell ref="H53:J53"/>
    <mergeCell ref="K53:L53"/>
    <mergeCell ref="O53:Q53"/>
    <mergeCell ref="A66:G66"/>
    <mergeCell ref="H66:J66"/>
    <mergeCell ref="K66:L66"/>
    <mergeCell ref="M66:N66"/>
    <mergeCell ref="O66:Q66"/>
    <mergeCell ref="O43:Q43"/>
    <mergeCell ref="O45:Q45"/>
    <mergeCell ref="O46:Q46"/>
    <mergeCell ref="O47:Q47"/>
    <mergeCell ref="O49:Q49"/>
    <mergeCell ref="O50:Q50"/>
    <mergeCell ref="H34:J34"/>
    <mergeCell ref="M34:N34"/>
    <mergeCell ref="O34:Q34"/>
    <mergeCell ref="O40:Q40"/>
    <mergeCell ref="O41:Q41"/>
    <mergeCell ref="O42:Q42"/>
    <mergeCell ref="H32:J32"/>
    <mergeCell ref="M32:N32"/>
    <mergeCell ref="O32:Q32"/>
    <mergeCell ref="H33:J33"/>
    <mergeCell ref="M33:N33"/>
    <mergeCell ref="O33:Q33"/>
    <mergeCell ref="A27:G27"/>
    <mergeCell ref="H27:J27"/>
    <mergeCell ref="K27:L27"/>
    <mergeCell ref="M27:N27"/>
    <mergeCell ref="O27:Q27"/>
    <mergeCell ref="H31:J31"/>
    <mergeCell ref="M31:N31"/>
    <mergeCell ref="O31:Q31"/>
    <mergeCell ref="A19:G19"/>
    <mergeCell ref="A20:G20"/>
    <mergeCell ref="A22:G22"/>
    <mergeCell ref="A25:G26"/>
    <mergeCell ref="H25:J26"/>
    <mergeCell ref="K25:Q25"/>
    <mergeCell ref="K26:L26"/>
    <mergeCell ref="M26:N26"/>
    <mergeCell ref="O26:Q26"/>
    <mergeCell ref="A1:R1"/>
    <mergeCell ref="A2:R2"/>
    <mergeCell ref="A7:R7"/>
    <mergeCell ref="A8:R8"/>
    <mergeCell ref="J11:R11"/>
    <mergeCell ref="A18:G18"/>
  </mergeCells>
  <printOptions/>
  <pageMargins left="0.5118110236220472" right="0.31496062992125984" top="0.7480314960629921" bottom="1.3385826771653544" header="0.31496062992125984" footer="0.31496062992125984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Powered</dc:creator>
  <cp:keywords/>
  <dc:description/>
  <cp:lastModifiedBy>ConneCt</cp:lastModifiedBy>
  <cp:lastPrinted>2018-09-26T02:15:43Z</cp:lastPrinted>
  <dcterms:created xsi:type="dcterms:W3CDTF">2002-01-03T01:13:01Z</dcterms:created>
  <dcterms:modified xsi:type="dcterms:W3CDTF">2018-10-10T08:04:07Z</dcterms:modified>
  <cp:category/>
  <cp:version/>
  <cp:contentType/>
  <cp:contentStatus/>
</cp:coreProperties>
</file>